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ocuments\20170922\Dokumenti\KATARINA\2022\PRORAČUN 23-25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10110" windowHeight="502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M13" i="31"/>
  <c r="L13" i="31"/>
  <c r="H13" i="31"/>
  <c r="W12" i="31"/>
  <c r="U12" i="31"/>
  <c r="S12" i="31"/>
  <c r="Q12" i="31"/>
  <c r="P12" i="31"/>
  <c r="M12" i="31"/>
  <c r="L12" i="31"/>
  <c r="H12" i="31"/>
  <c r="W35" i="31"/>
  <c r="U35" i="31"/>
  <c r="S35" i="31"/>
  <c r="Q35" i="31"/>
  <c r="P35" i="31"/>
  <c r="M35" i="31"/>
  <c r="L35" i="31"/>
  <c r="H35" i="31"/>
  <c r="W34" i="31"/>
  <c r="U34" i="31"/>
  <c r="S34" i="31"/>
  <c r="Q34" i="31"/>
  <c r="P34" i="31"/>
  <c r="M34" i="31"/>
  <c r="L34" i="31"/>
  <c r="H34" i="31"/>
  <c r="W23" i="31"/>
  <c r="U23" i="31"/>
  <c r="S23" i="31"/>
  <c r="Q23" i="31"/>
  <c r="P23" i="31"/>
  <c r="M23" i="31"/>
  <c r="L23" i="31"/>
  <c r="H23" i="31"/>
  <c r="W24" i="31"/>
  <c r="U24" i="31"/>
  <c r="S24" i="31"/>
  <c r="Q24" i="31"/>
  <c r="P24" i="31"/>
  <c r="M24" i="31"/>
  <c r="L24" i="31"/>
  <c r="H24" i="31"/>
  <c r="G10" i="25" l="1"/>
  <c r="T10" i="25" s="1"/>
  <c r="G52" i="25"/>
  <c r="T52" i="25" s="1"/>
  <c r="G65" i="25"/>
  <c r="T65" i="25" s="1"/>
  <c r="G68" i="25"/>
  <c r="T68" i="25" s="1"/>
  <c r="G71" i="25"/>
  <c r="T71" i="25" s="1"/>
  <c r="G72" i="25"/>
  <c r="T72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G9" i="25" s="1"/>
  <c r="T9" i="25" s="1"/>
  <c r="AF242" i="25"/>
  <c r="AG242" i="25" s="1"/>
  <c r="AF243" i="25"/>
  <c r="AG243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AF248" i="25"/>
  <c r="AG248" i="25" s="1"/>
  <c r="G75" i="25" s="1"/>
  <c r="T75" i="25" s="1"/>
  <c r="AF249" i="25"/>
  <c r="AG249" i="25" s="1"/>
  <c r="AF250" i="25"/>
  <c r="AG250" i="25" s="1"/>
  <c r="AF251" i="25"/>
  <c r="AG251" i="25" s="1"/>
  <c r="AF252" i="25"/>
  <c r="AG252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G35" i="25" s="1"/>
  <c r="T35" i="25" s="1"/>
  <c r="AF470" i="25"/>
  <c r="AG470" i="25" s="1"/>
  <c r="AF471" i="25"/>
  <c r="AG471" i="25" s="1"/>
  <c r="AF472" i="25"/>
  <c r="AG472" i="25" s="1"/>
  <c r="G26" i="25" s="1"/>
  <c r="T26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G53" i="25" s="1"/>
  <c r="T53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G14" i="25" s="1"/>
  <c r="T1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G47" i="25" s="1"/>
  <c r="T47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45" i="25" l="1"/>
  <c r="T45" i="25" s="1"/>
  <c r="G11" i="25"/>
  <c r="T11" i="25" s="1"/>
  <c r="G15" i="25"/>
  <c r="T15" i="25" s="1"/>
  <c r="G59" i="25"/>
  <c r="T59" i="25" s="1"/>
  <c r="G42" i="25"/>
  <c r="T42" i="25" s="1"/>
  <c r="G18" i="25"/>
  <c r="T18" i="25" s="1"/>
  <c r="G57" i="25"/>
  <c r="T57" i="25" s="1"/>
  <c r="G27" i="25"/>
  <c r="T27" i="25" s="1"/>
  <c r="G37" i="25"/>
  <c r="T37" i="25" s="1"/>
  <c r="G63" i="25"/>
  <c r="T63" i="25" s="1"/>
  <c r="G39" i="25"/>
  <c r="T39" i="25" s="1"/>
  <c r="G21" i="25"/>
  <c r="T21" i="25" s="1"/>
  <c r="G77" i="25"/>
  <c r="T77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M52" i="14"/>
  <c r="L52" i="14"/>
  <c r="H52" i="14"/>
  <c r="W51" i="14"/>
  <c r="U51" i="14"/>
  <c r="S51" i="14"/>
  <c r="Q51" i="14"/>
  <c r="P51" i="14"/>
  <c r="M51" i="14"/>
  <c r="L51" i="14"/>
  <c r="H51" i="14"/>
  <c r="W50" i="14"/>
  <c r="U50" i="14"/>
  <c r="S50" i="14"/>
  <c r="Q50" i="14"/>
  <c r="P50" i="14"/>
  <c r="M50" i="14"/>
  <c r="L50" i="14"/>
  <c r="H50" i="14"/>
  <c r="W49" i="14"/>
  <c r="U49" i="14"/>
  <c r="S49" i="14"/>
  <c r="Q49" i="14"/>
  <c r="P49" i="14"/>
  <c r="M49" i="14"/>
  <c r="L49" i="14"/>
  <c r="H49" i="14"/>
  <c r="W48" i="14"/>
  <c r="U48" i="14"/>
  <c r="S48" i="14"/>
  <c r="Q48" i="14"/>
  <c r="P48" i="14"/>
  <c r="M48" i="14"/>
  <c r="L48" i="14"/>
  <c r="H48" i="14"/>
  <c r="W46" i="14"/>
  <c r="U46" i="14"/>
  <c r="S46" i="14"/>
  <c r="Q46" i="14"/>
  <c r="P46" i="14"/>
  <c r="M46" i="14"/>
  <c r="L46" i="14"/>
  <c r="H46" i="14"/>
  <c r="W45" i="14"/>
  <c r="U45" i="14"/>
  <c r="S45" i="14"/>
  <c r="Q45" i="14"/>
  <c r="P45" i="14"/>
  <c r="M45" i="14"/>
  <c r="L45" i="14"/>
  <c r="H45" i="14"/>
  <c r="W44" i="14"/>
  <c r="U44" i="14"/>
  <c r="S44" i="14"/>
  <c r="Q44" i="14"/>
  <c r="P44" i="14"/>
  <c r="M44" i="14"/>
  <c r="L44" i="14"/>
  <c r="H44" i="14"/>
  <c r="W43" i="14"/>
  <c r="U43" i="14"/>
  <c r="S43" i="14"/>
  <c r="Q43" i="14"/>
  <c r="P43" i="14"/>
  <c r="M43" i="14"/>
  <c r="L43" i="14"/>
  <c r="H43" i="14"/>
  <c r="W42" i="14"/>
  <c r="U42" i="14"/>
  <c r="S42" i="14"/>
  <c r="Q42" i="14"/>
  <c r="P42" i="14"/>
  <c r="M42" i="14"/>
  <c r="L42" i="14"/>
  <c r="H42" i="14"/>
  <c r="W41" i="14"/>
  <c r="U41" i="14"/>
  <c r="S41" i="14"/>
  <c r="Q41" i="14"/>
  <c r="P41" i="14"/>
  <c r="M41" i="14"/>
  <c r="L41" i="14"/>
  <c r="H41" i="14"/>
  <c r="W40" i="14"/>
  <c r="U40" i="14"/>
  <c r="S40" i="14"/>
  <c r="Q40" i="14"/>
  <c r="P40" i="14"/>
  <c r="M40" i="14"/>
  <c r="L40" i="14"/>
  <c r="H40" i="14"/>
  <c r="W35" i="14"/>
  <c r="U35" i="14"/>
  <c r="S35" i="14"/>
  <c r="Q35" i="14"/>
  <c r="P35" i="14"/>
  <c r="M35" i="14"/>
  <c r="L35" i="14"/>
  <c r="H35" i="14"/>
  <c r="W34" i="14"/>
  <c r="U34" i="14"/>
  <c r="S34" i="14"/>
  <c r="Q34" i="14"/>
  <c r="P34" i="14"/>
  <c r="M34" i="14"/>
  <c r="L34" i="14"/>
  <c r="H34" i="14"/>
  <c r="W33" i="14"/>
  <c r="U33" i="14"/>
  <c r="S33" i="14"/>
  <c r="Q33" i="14"/>
  <c r="P33" i="14"/>
  <c r="M33" i="14"/>
  <c r="L33" i="14"/>
  <c r="H33" i="14"/>
  <c r="W32" i="14"/>
  <c r="U32" i="14"/>
  <c r="S32" i="14"/>
  <c r="Q32" i="14"/>
  <c r="P32" i="14"/>
  <c r="M32" i="14"/>
  <c r="L32" i="14"/>
  <c r="H32" i="14"/>
  <c r="W31" i="14"/>
  <c r="U31" i="14"/>
  <c r="S31" i="14"/>
  <c r="Q31" i="14"/>
  <c r="P31" i="14"/>
  <c r="M31" i="14"/>
  <c r="L31" i="14"/>
  <c r="H31" i="14"/>
  <c r="W29" i="14"/>
  <c r="U29" i="14"/>
  <c r="S29" i="14"/>
  <c r="Q29" i="14"/>
  <c r="P29" i="14"/>
  <c r="M29" i="14"/>
  <c r="L29" i="14"/>
  <c r="H29" i="14"/>
  <c r="W28" i="14"/>
  <c r="U28" i="14"/>
  <c r="S28" i="14"/>
  <c r="Q28" i="14"/>
  <c r="P28" i="14"/>
  <c r="M28" i="14"/>
  <c r="L28" i="14"/>
  <c r="H28" i="14"/>
  <c r="W27" i="14"/>
  <c r="U27" i="14"/>
  <c r="S27" i="14"/>
  <c r="Q27" i="14"/>
  <c r="P27" i="14"/>
  <c r="M27" i="14"/>
  <c r="L27" i="14"/>
  <c r="H27" i="14"/>
  <c r="W26" i="14"/>
  <c r="U26" i="14"/>
  <c r="S26" i="14"/>
  <c r="Q26" i="14"/>
  <c r="P26" i="14"/>
  <c r="M26" i="14"/>
  <c r="L26" i="14"/>
  <c r="H26" i="14"/>
  <c r="W25" i="14"/>
  <c r="U25" i="14"/>
  <c r="S25" i="14"/>
  <c r="Q25" i="14"/>
  <c r="P25" i="14"/>
  <c r="M25" i="14"/>
  <c r="L25" i="14"/>
  <c r="H25" i="14"/>
  <c r="W24" i="14"/>
  <c r="U24" i="14"/>
  <c r="S24" i="14"/>
  <c r="Q24" i="14"/>
  <c r="P24" i="14"/>
  <c r="M24" i="14"/>
  <c r="L24" i="14"/>
  <c r="H24" i="14"/>
  <c r="W23" i="14"/>
  <c r="U23" i="14"/>
  <c r="S23" i="14"/>
  <c r="Q23" i="14"/>
  <c r="P23" i="14"/>
  <c r="M23" i="14"/>
  <c r="L23" i="14"/>
  <c r="H23" i="14"/>
  <c r="W18" i="14"/>
  <c r="U18" i="14"/>
  <c r="S18" i="14"/>
  <c r="Q18" i="14"/>
  <c r="P18" i="14"/>
  <c r="M18" i="14"/>
  <c r="L18" i="14"/>
  <c r="H18" i="14"/>
  <c r="W17" i="14"/>
  <c r="U17" i="14"/>
  <c r="S17" i="14"/>
  <c r="Q17" i="14"/>
  <c r="P17" i="14"/>
  <c r="M17" i="14"/>
  <c r="L17" i="14"/>
  <c r="H17" i="14"/>
  <c r="W16" i="14"/>
  <c r="U16" i="14"/>
  <c r="S16" i="14"/>
  <c r="Q16" i="14"/>
  <c r="P16" i="14"/>
  <c r="M16" i="14"/>
  <c r="L16" i="14"/>
  <c r="H16" i="14"/>
  <c r="W15" i="14"/>
  <c r="U15" i="14"/>
  <c r="S15" i="14"/>
  <c r="Q15" i="14"/>
  <c r="P15" i="14"/>
  <c r="M15" i="14"/>
  <c r="L15" i="14"/>
  <c r="H15" i="14"/>
  <c r="W14" i="14"/>
  <c r="U14" i="14"/>
  <c r="S14" i="14"/>
  <c r="Q14" i="14"/>
  <c r="P14" i="14"/>
  <c r="M14" i="14"/>
  <c r="L14" i="14"/>
  <c r="H14" i="14"/>
  <c r="W12" i="14"/>
  <c r="U12" i="14"/>
  <c r="S12" i="14"/>
  <c r="Q12" i="14"/>
  <c r="P12" i="14"/>
  <c r="M12" i="14"/>
  <c r="L12" i="14"/>
  <c r="H12" i="14"/>
  <c r="W11" i="14"/>
  <c r="U11" i="14"/>
  <c r="S11" i="14"/>
  <c r="Q11" i="14"/>
  <c r="P11" i="14"/>
  <c r="M11" i="14"/>
  <c r="L11" i="14"/>
  <c r="H11" i="14"/>
  <c r="W10" i="14"/>
  <c r="U10" i="14"/>
  <c r="S10" i="14"/>
  <c r="Q10" i="14"/>
  <c r="P10" i="14"/>
  <c r="M10" i="14"/>
  <c r="L10" i="14"/>
  <c r="H10" i="14"/>
  <c r="W9" i="14"/>
  <c r="U9" i="14"/>
  <c r="S9" i="14"/>
  <c r="Q9" i="14"/>
  <c r="P9" i="14"/>
  <c r="M9" i="14"/>
  <c r="L9" i="14"/>
  <c r="H9" i="14"/>
  <c r="W8" i="14"/>
  <c r="U8" i="14"/>
  <c r="S8" i="14"/>
  <c r="Q8" i="14"/>
  <c r="P8" i="14"/>
  <c r="M8" i="14"/>
  <c r="L8" i="14"/>
  <c r="H8" i="14"/>
  <c r="W7" i="14"/>
  <c r="U7" i="14"/>
  <c r="S7" i="14"/>
  <c r="Q7" i="14"/>
  <c r="P7" i="14"/>
  <c r="M7" i="14"/>
  <c r="L7" i="14"/>
  <c r="H7" i="14"/>
  <c r="W6" i="14"/>
  <c r="U6" i="14"/>
  <c r="S6" i="14"/>
  <c r="Q6" i="14"/>
  <c r="P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L47" i="14"/>
  <c r="H30" i="14"/>
  <c r="M30" i="14"/>
  <c r="W30" i="14"/>
  <c r="H47" i="14"/>
  <c r="W47" i="14"/>
  <c r="P30" i="14"/>
  <c r="S30" i="14"/>
  <c r="S47" i="14"/>
  <c r="Q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P33" i="31"/>
  <c r="Q33" i="31"/>
  <c r="S33" i="31"/>
  <c r="U33" i="31"/>
  <c r="W33" i="31"/>
  <c r="H22" i="31"/>
  <c r="L22" i="31"/>
  <c r="M22" i="31"/>
  <c r="P22" i="31"/>
  <c r="Q22" i="31"/>
  <c r="S22" i="31"/>
  <c r="U22" i="31"/>
  <c r="W22" i="31"/>
  <c r="H11" i="31"/>
  <c r="L11" i="31"/>
  <c r="M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O12" i="31" l="1"/>
  <c r="O24" i="31"/>
  <c r="O13" i="31"/>
  <c r="O35" i="31"/>
  <c r="O34" i="31"/>
  <c r="O23" i="31"/>
  <c r="O22" i="31" s="1"/>
  <c r="O52" i="14"/>
  <c r="O48" i="14"/>
  <c r="O43" i="14"/>
  <c r="O35" i="14"/>
  <c r="O31" i="14"/>
  <c r="O26" i="14"/>
  <c r="O18" i="14"/>
  <c r="O14" i="14"/>
  <c r="O9" i="14"/>
  <c r="O44" i="14"/>
  <c r="O32" i="14"/>
  <c r="O23" i="14"/>
  <c r="O51" i="14"/>
  <c r="O46" i="14"/>
  <c r="O42" i="14"/>
  <c r="O34" i="14"/>
  <c r="O29" i="14"/>
  <c r="O25" i="14"/>
  <c r="O17" i="14"/>
  <c r="O12" i="14"/>
  <c r="O8" i="14"/>
  <c r="O24" i="14"/>
  <c r="O27" i="14"/>
  <c r="O10" i="14"/>
  <c r="O50" i="14"/>
  <c r="O45" i="14"/>
  <c r="O41" i="14"/>
  <c r="O33" i="14"/>
  <c r="O28" i="14"/>
  <c r="O16" i="14"/>
  <c r="O11" i="14"/>
  <c r="O7" i="14"/>
  <c r="O49" i="14"/>
  <c r="O40" i="14"/>
  <c r="O15" i="14"/>
  <c r="O6" i="14"/>
  <c r="N34" i="31"/>
  <c r="N12" i="31"/>
  <c r="N24" i="31"/>
  <c r="N23" i="31"/>
  <c r="N35" i="31"/>
  <c r="N13" i="31"/>
  <c r="N52" i="14"/>
  <c r="N48" i="14"/>
  <c r="N43" i="14"/>
  <c r="N35" i="14"/>
  <c r="N31" i="14"/>
  <c r="N26" i="14"/>
  <c r="N18" i="14"/>
  <c r="N14" i="14"/>
  <c r="N9" i="14"/>
  <c r="N7" i="14"/>
  <c r="N51" i="14"/>
  <c r="N46" i="14"/>
  <c r="N42" i="14"/>
  <c r="N34" i="14"/>
  <c r="N29" i="14"/>
  <c r="N25" i="14"/>
  <c r="N17" i="14"/>
  <c r="N12" i="14"/>
  <c r="N8" i="14"/>
  <c r="N49" i="14"/>
  <c r="N44" i="14"/>
  <c r="N40" i="14"/>
  <c r="N32" i="14"/>
  <c r="N27" i="14"/>
  <c r="N23" i="14"/>
  <c r="N15" i="14"/>
  <c r="N10" i="14"/>
  <c r="N6" i="14"/>
  <c r="N41" i="14"/>
  <c r="N50" i="14"/>
  <c r="N45" i="14"/>
  <c r="N33" i="14"/>
  <c r="N28" i="14"/>
  <c r="N24" i="14"/>
  <c r="N16" i="14"/>
  <c r="N11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L39" i="14"/>
  <c r="Y83" i="17"/>
  <c r="Z83" i="17"/>
  <c r="Y82" i="17"/>
  <c r="Z82" i="17"/>
  <c r="O39" i="14" l="1"/>
  <c r="O13" i="14"/>
  <c r="O5" i="14"/>
  <c r="O47" i="14"/>
  <c r="O30" i="14"/>
  <c r="O33" i="31"/>
  <c r="O11" i="31"/>
  <c r="N39" i="14"/>
  <c r="N22" i="31"/>
  <c r="N5" i="14"/>
  <c r="N13" i="14"/>
  <c r="N33" i="31"/>
  <c r="N47" i="14"/>
  <c r="N11" i="31"/>
  <c r="N30" i="14"/>
  <c r="J30" i="14"/>
  <c r="J22" i="31"/>
  <c r="J33" i="31"/>
  <c r="J47" i="14"/>
  <c r="J11" i="31"/>
  <c r="L38" i="14"/>
  <c r="Y10" i="17"/>
  <c r="Z10" i="17"/>
  <c r="O4" i="14" l="1"/>
  <c r="C20" i="32" s="1"/>
  <c r="O38" i="14"/>
  <c r="E20" i="32" s="1"/>
  <c r="N4" i="14"/>
  <c r="C19" i="32" s="1"/>
  <c r="N38" i="14"/>
  <c r="N25" i="34" s="1"/>
  <c r="L25" i="34"/>
  <c r="L26" i="34" s="1"/>
  <c r="E17" i="32"/>
  <c r="Z81" i="17"/>
  <c r="Y81" i="17"/>
  <c r="O9" i="34" l="1"/>
  <c r="O25" i="34"/>
  <c r="E19" i="32"/>
  <c r="N9" i="34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F13" i="31" l="1"/>
  <c r="F52" i="14"/>
  <c r="F31" i="14"/>
  <c r="F9" i="14"/>
  <c r="F49" i="14"/>
  <c r="F27" i="14"/>
  <c r="F6" i="14"/>
  <c r="F51" i="14"/>
  <c r="F8" i="14"/>
  <c r="F46" i="14"/>
  <c r="F35" i="31"/>
  <c r="F48" i="14"/>
  <c r="F26" i="14"/>
  <c r="F41" i="14"/>
  <c r="F44" i="14"/>
  <c r="F23" i="14"/>
  <c r="F33" i="14"/>
  <c r="F42" i="14"/>
  <c r="F50" i="14"/>
  <c r="F34" i="14"/>
  <c r="F34" i="31"/>
  <c r="F33" i="31" s="1"/>
  <c r="F24" i="31"/>
  <c r="F43" i="14"/>
  <c r="F18" i="14"/>
  <c r="F28" i="14"/>
  <c r="F40" i="14"/>
  <c r="F15" i="14"/>
  <c r="F24" i="14"/>
  <c r="F29" i="14"/>
  <c r="F45" i="14"/>
  <c r="F25" i="14"/>
  <c r="F12" i="31"/>
  <c r="F23" i="31"/>
  <c r="F22" i="31" s="1"/>
  <c r="F35" i="14"/>
  <c r="F14" i="14"/>
  <c r="F16" i="14"/>
  <c r="F32" i="14"/>
  <c r="F10" i="14"/>
  <c r="F11" i="14"/>
  <c r="F17" i="14"/>
  <c r="F7" i="14"/>
  <c r="F12" i="14"/>
  <c r="R34" i="31"/>
  <c r="R13" i="31"/>
  <c r="R33" i="14"/>
  <c r="R51" i="14"/>
  <c r="R42" i="14"/>
  <c r="R29" i="14"/>
  <c r="R17" i="14"/>
  <c r="R8" i="14"/>
  <c r="R28" i="14"/>
  <c r="R50" i="14"/>
  <c r="R14" i="14"/>
  <c r="R24" i="31"/>
  <c r="R35" i="31"/>
  <c r="R26" i="14"/>
  <c r="R49" i="14"/>
  <c r="R40" i="14"/>
  <c r="R27" i="14"/>
  <c r="R15" i="14"/>
  <c r="R6" i="14"/>
  <c r="R16" i="14"/>
  <c r="R35" i="14"/>
  <c r="R7" i="14"/>
  <c r="R12" i="31"/>
  <c r="R48" i="14"/>
  <c r="R18" i="14"/>
  <c r="R46" i="14"/>
  <c r="R34" i="14"/>
  <c r="R25" i="14"/>
  <c r="R12" i="14"/>
  <c r="R45" i="14"/>
  <c r="R9" i="14"/>
  <c r="R31" i="14"/>
  <c r="R23" i="31"/>
  <c r="R43" i="14"/>
  <c r="R11" i="14"/>
  <c r="R44" i="14"/>
  <c r="R32" i="14"/>
  <c r="R23" i="14"/>
  <c r="R10" i="14"/>
  <c r="R41" i="14"/>
  <c r="R52" i="14"/>
  <c r="R24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F11" i="31" l="1"/>
  <c r="R11" i="31"/>
  <c r="F47" i="14"/>
  <c r="F13" i="14"/>
  <c r="F5" i="14"/>
  <c r="F30" i="14"/>
  <c r="R30" i="14"/>
  <c r="R47" i="14"/>
  <c r="F39" i="14"/>
  <c r="R22" i="31"/>
  <c r="R33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F38" i="14" l="1"/>
  <c r="E8" i="32" s="1"/>
  <c r="F4" i="14"/>
  <c r="C8" i="32" s="1"/>
  <c r="F25" i="34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F9" i="34" l="1"/>
  <c r="J25" i="34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<sst xmlns="http://schemas.openxmlformats.org/spreadsheetml/2006/main" count="14031" uniqueCount="5296">
  <si>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</si>
  <si>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</si>
  <si>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</si>
  <si>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</si>
  <si>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</si>
  <si>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</si>
  <si>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</si>
  <si>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</si>
  <si>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</si>
  <si>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</si>
  <si>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</si>
  <si>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</si>
  <si>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</si>
  <si>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</si>
  <si>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</si>
  <si>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</si>
  <si>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</si>
  <si>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</si>
  <si>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</si>
  <si>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</si>
  <si>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</si>
  <si>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</si>
  <si>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</si>
  <si>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</si>
  <si>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</si>
  <si>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</si>
  <si>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</si>
  <si>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</si>
  <si>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</si>
  <si>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</si>
  <si>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</si>
  <si>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</si>
  <si>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</si>
  <si>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</si>
  <si>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</si>
  <si>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</si>
  <si>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</si>
  <si>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</si>
  <si>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</si>
  <si>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</si>
  <si>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</si>
  <si>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</si>
  <si>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</si>
  <si>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</si>
  <si>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</si>
  <si>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</si>
  <si>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</si>
  <si>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</si>
  <si>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</si>
  <si>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</si>
  <si>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</si>
  <si>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</si>
  <si>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</si>
  <si>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</si>
  <si>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</si>
  <si>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</si>
  <si>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</si>
  <si>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</si>
  <si>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</si>
  <si>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</si>
  <si>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</si>
  <si>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</si>
  <si>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</si>
  <si>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</si>
  <si>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</si>
  <si>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</si>
  <si>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</si>
  <si>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</si>
  <si>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</si>
  <si>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</si>
  <si>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</si>
  <si>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</si>
  <si>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</si>
  <si>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</si>
  <si>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</si>
  <si>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</si>
  <si>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</si>
  <si>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</si>
  <si>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</si>
  <si>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</si>
  <si>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</si>
  <si>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</si>
  <si>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</si>
  <si>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</si>
  <si>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</si>
  <si>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</si>
  <si>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</si>
  <si>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</si>
  <si>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</si>
  <si>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</si>
  <si>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</si>
  <si>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</si>
  <si>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</si>
  <si>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</si>
  <si>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</si>
  <si>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</si>
  <si>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</si>
  <si>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</si>
  <si>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</si>
  <si>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</si>
  <si>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</si>
  <si>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</si>
  <si>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</si>
  <si>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</si>
  <si>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</si>
  <si>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</si>
  <si>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</si>
  <si>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</si>
  <si>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</si>
  <si>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</si>
  <si>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</si>
  <si>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</si>
  <si>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</si>
  <si>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</si>
  <si>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</si>
  <si>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</si>
  <si>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</si>
  <si>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</si>
  <si>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</si>
  <si>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</si>
  <si>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</si>
  <si>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</si>
  <si>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</si>
  <si>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</si>
  <si>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</si>
  <si>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</si>
  <si>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</si>
  <si>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</si>
  <si>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</si>
  <si>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</si>
  <si>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</si>
  <si>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</si>
  <si>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</si>
  <si>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</si>
  <si>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</si>
  <si>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</si>
  <si>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</si>
  <si>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</si>
  <si>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</si>
  <si>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</si>
  <si>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</si>
  <si>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</si>
  <si>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</si>
  <si>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</si>
  <si>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</si>
  <si>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</si>
  <si>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</si>
  <si>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</si>
  <si>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</si>
  <si>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</si>
  <si>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</si>
  <si>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</si>
  <si>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</si>
  <si>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</si>
  <si>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</si>
  <si>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</si>
  <si>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</si>
  <si>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</si>
  <si>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</si>
  <si>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</si>
  <si>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</si>
  <si>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</si>
  <si>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</si>
  <si>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</si>
  <si>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</si>
  <si>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</si>
  <si>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</si>
  <si>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</si>
  <si>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</si>
  <si>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</si>
  <si>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</si>
  <si>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</si>
  <si>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</si>
  <si>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</si>
  <si>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</si>
  <si>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</si>
  <si>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</si>
  <si>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</si>
  <si>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</si>
  <si>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</si>
  <si>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</si>
  <si>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</si>
  <si>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</si>
  <si>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</si>
  <si>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</si>
  <si>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</si>
  <si>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</si>
  <si>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</si>
  <si>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</si>
  <si>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</si>
  <si>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</si>
  <si>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</si>
  <si>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</si>
  <si>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</si>
  <si>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</si>
  <si>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</si>
  <si>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</si>
  <si>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</si>
  <si>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</si>
  <si>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</si>
  <si>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</si>
  <si>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</si>
  <si>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</si>
  <si>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</si>
  <si>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</si>
  <si>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</si>
  <si>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</si>
  <si>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</si>
  <si>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</si>
  <si>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</si>
  <si>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</si>
  <si>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</si>
  <si>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</si>
  <si>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</si>
  <si>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</si>
  <si>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</si>
  <si>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</si>
  <si>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</si>
  <si>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</si>
  <si>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</si>
  <si>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</si>
  <si>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</si>
  <si>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</si>
  <si>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</si>
  <si>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</si>
  <si>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</si>
  <si>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</si>
  <si>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</si>
  <si>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</si>
  <si>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</si>
  <si>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</si>
  <si>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</si>
  <si>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</si>
  <si>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</si>
  <si>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</si>
  <si>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</si>
  <si>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</si>
  <si>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</si>
  <si>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</si>
  <si>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</si>
  <si>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</si>
  <si>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</si>
  <si>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</si>
  <si>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</si>
  <si>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</si>
  <si>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</si>
  <si>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</si>
  <si>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</si>
  <si>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</si>
  <si>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</si>
  <si>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</si>
  <si>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</si>
  <si>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</si>
  <si>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</si>
  <si>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</si>
  <si>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</si>
  <si>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</si>
  <si>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</si>
  <si>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</si>
  <si>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</si>
  <si>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</si>
  <si>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</si>
  <si>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</si>
  <si>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</si>
  <si>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</si>
  <si>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</si>
  <si>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</si>
  <si>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</si>
  <si>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</si>
  <si>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</si>
  <si>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</si>
  <si>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</si>
  <si>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</si>
  <si>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</si>
  <si>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</si>
  <si>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</si>
  <si>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</si>
  <si>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</si>
  <si>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</si>
  <si>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</si>
  <si>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</si>
  <si>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</si>
  <si>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</si>
  <si>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</si>
  <si>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</si>
  <si>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</si>
  <si>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</si>
  <si>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</si>
  <si>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</si>
  <si>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</si>
  <si>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</si>
  <si>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</si>
  <si>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</si>
  <si>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</si>
  <si>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</si>
  <si>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</si>
  <si>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</si>
  <si>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</si>
  <si>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</si>
  <si>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</si>
  <si>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</si>
  <si>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</si>
  <si>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</si>
  <si>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</si>
  <si>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</si>
  <si>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</si>
  <si>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</si>
  <si>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</si>
  <si>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</si>
  <si>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</si>
  <si>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</si>
  <si>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</si>
  <si>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</si>
  <si>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</si>
  <si>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</si>
  <si>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</si>
  <si>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</si>
  <si>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</si>
  <si>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</si>
  <si>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</si>
  <si>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</si>
  <si>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</si>
  <si>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</si>
  <si>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</si>
  <si>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</si>
  <si>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</si>
  <si>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</si>
  <si>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</si>
  <si>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</si>
  <si>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</si>
  <si>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</si>
  <si>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</si>
  <si>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</si>
  <si>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</si>
  <si>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</si>
  <si>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</si>
  <si>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</si>
  <si>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</si>
  <si>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</si>
  <si>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</si>
  <si>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</si>
  <si>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</si>
  <si>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</si>
  <si>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</si>
  <si>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</si>
  <si>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</si>
  <si>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</si>
  <si>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</si>
  <si>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</si>
  <si>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</si>
  <si>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</si>
  <si>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</si>
  <si>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</si>
  <si>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</si>
  <si>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</si>
  <si>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</si>
  <si>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</si>
  <si>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</si>
  <si>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</si>
  <si>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</si>
  <si>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</si>
  <si>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</si>
  <si>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</si>
  <si>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</si>
  <si>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</si>
  <si>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</si>
  <si>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</si>
  <si>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</si>
  <si>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</si>
  <si>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</si>
  <si>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</si>
  <si>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</si>
  <si>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</si>
  <si>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</si>
  <si>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</si>
  <si>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</si>
  <si>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</si>
  <si>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</si>
  <si>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</si>
  <si>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</si>
  <si>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</si>
  <si>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</si>
  <si>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</si>
  <si>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</si>
  <si>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</si>
  <si>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</si>
  <si>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</si>
  <si>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</si>
  <si>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</si>
  <si>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</si>
  <si>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</si>
  <si>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</si>
  <si>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</si>
  <si>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</si>
  <si>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</si>
  <si>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</si>
  <si>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</si>
  <si>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</si>
  <si>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</si>
  <si>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</si>
  <si>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</si>
  <si>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</si>
  <si>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</si>
  <si>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</si>
  <si>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</si>
  <si>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</si>
  <si>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</si>
  <si>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</si>
  <si>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</si>
  <si>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</si>
  <si>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</si>
  <si>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</si>
  <si>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</si>
  <si>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</si>
  <si>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</si>
  <si>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</si>
  <si>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</si>
  <si>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</si>
  <si>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</si>
  <si>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</si>
  <si>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</si>
  <si>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</si>
  <si>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</si>
  <si>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</si>
  <si>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</si>
  <si>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</si>
  <si>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</si>
  <si>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</si>
  <si>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</si>
  <si>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</si>
  <si>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</si>
  <si>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</si>
  <si>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</si>
  <si>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</si>
  <si>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</si>
  <si>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</si>
  <si>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</si>
  <si>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</si>
  <si>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</si>
  <si>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</si>
  <si>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</si>
  <si>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</si>
  <si>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</si>
  <si>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</si>
  <si>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</si>
  <si>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</si>
  <si>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</si>
  <si>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</si>
  <si>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</si>
  <si>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</si>
  <si>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</si>
  <si>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</si>
  <si>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</si>
  <si>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</si>
  <si>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</si>
  <si>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</si>
  <si>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</si>
  <si>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</si>
  <si>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</si>
  <si>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</si>
  <si>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</si>
  <si>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</si>
  <si>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</si>
  <si>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</si>
  <si>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</si>
  <si>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</si>
  <si>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</si>
  <si>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</si>
  <si>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</si>
  <si>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</si>
  <si>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</si>
  <si>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</si>
  <si>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</si>
  <si>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</si>
  <si>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</si>
  <si>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</si>
  <si>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</si>
  <si>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</si>
  <si>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</si>
  <si>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</si>
  <si>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</si>
  <si>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</si>
  <si>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</si>
  <si>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</si>
  <si>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</si>
  <si>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</si>
  <si>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</si>
  <si>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</si>
  <si>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</si>
  <si>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</si>
  <si>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</si>
  <si>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</si>
  <si>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</si>
  <si>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</si>
  <si>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</si>
  <si>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</si>
  <si>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</si>
  <si>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</si>
  <si>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</si>
  <si>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</si>
  <si>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</si>
  <si>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</si>
  <si>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</si>
  <si>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</si>
  <si>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</si>
  <si>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</si>
  <si>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</si>
  <si>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</si>
  <si>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</si>
  <si>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</si>
  <si>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</si>
  <si>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</si>
  <si>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</si>
  <si>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</si>
  <si>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</si>
  <si>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</si>
  <si>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</si>
  <si>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</si>
  <si>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</si>
  <si>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</si>
  <si>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</si>
  <si>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</si>
  <si>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</si>
  <si>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</si>
  <si>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</si>
  <si>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</si>
  <si>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</si>
  <si>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</si>
  <si>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</si>
  <si>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</si>
  <si>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</si>
  <si>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</si>
  <si>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</si>
  <si>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</si>
  <si>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</si>
  <si>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</si>
  <si>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</si>
  <si>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</si>
  <si>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</si>
  <si>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</si>
  <si>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</si>
  <si>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</si>
  <si>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</si>
  <si>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</si>
  <si>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</si>
  <si>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</si>
  <si>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</si>
  <si>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</si>
  <si>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</si>
  <si>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</si>
  <si>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</si>
  <si>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</si>
  <si>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</si>
  <si>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</si>
  <si>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</si>
  <si>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</si>
  <si>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</si>
  <si>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</si>
  <si>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</si>
  <si>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</si>
  <si>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</si>
  <si>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</si>
  <si>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</si>
  <si>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</si>
  <si>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</si>
  <si>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</si>
  <si>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</si>
  <si>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</si>
  <si>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</si>
  <si>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</si>
  <si>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</si>
  <si>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</si>
  <si>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</si>
  <si>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</si>
  <si>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</si>
  <si>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</si>
  <si>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</si>
  <si>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</si>
  <si>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</si>
  <si>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</si>
  <si>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</si>
  <si>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</si>
  <si>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</si>
  <si>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</si>
  <si>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</si>
  <si>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</si>
  <si>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</si>
  <si>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</si>
  <si>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</si>
  <si>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</si>
  <si>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</si>
  <si>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</si>
  <si>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</si>
  <si>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</si>
  <si>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</si>
  <si>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</si>
  <si>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</si>
  <si>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</si>
  <si>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</si>
  <si>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</si>
  <si>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</si>
  <si>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</si>
  <si>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</si>
  <si>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</si>
  <si>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</si>
  <si>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</si>
  <si>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</si>
  <si>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</si>
  <si>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</si>
  <si>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</si>
  <si>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</si>
  <si>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</si>
  <si>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</si>
  <si>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</si>
  <si>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</si>
  <si>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</si>
  <si>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</si>
  <si>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</si>
  <si>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</si>
  <si>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</si>
  <si>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</si>
  <si>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</si>
  <si>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</si>
  <si>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</si>
  <si>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</si>
  <si>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</si>
  <si>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</si>
  <si>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</si>
  <si>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</si>
  <si>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</si>
  <si>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</si>
  <si>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</si>
  <si>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</si>
  <si>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</si>
  <si>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</si>
  <si>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</si>
  <si>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</si>
  <si>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</si>
  <si>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</si>
  <si>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</si>
  <si>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</si>
  <si>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</si>
  <si>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</si>
  <si>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</si>
  <si>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</si>
  <si>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</si>
  <si>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</si>
  <si>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</si>
  <si>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</si>
  <si>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</si>
  <si>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</si>
  <si>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</si>
  <si>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</si>
  <si>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</si>
  <si>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</si>
  <si>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</si>
  <si>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</si>
  <si>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</si>
  <si>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</si>
  <si>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</si>
  <si>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</si>
  <si>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</si>
  <si>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</si>
  <si>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</si>
  <si>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</si>
  <si>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</si>
  <si>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</si>
  <si>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</si>
  <si>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</si>
  <si>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</si>
  <si>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</si>
  <si>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</si>
  <si>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</si>
  <si>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</si>
  <si>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</si>
  <si>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</si>
  <si>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</si>
  <si>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</si>
  <si>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</si>
  <si>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</si>
  <si>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</si>
  <si>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</si>
  <si>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</si>
  <si>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</si>
  <si>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</si>
  <si>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</si>
  <si>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</si>
  <si>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</si>
  <si>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</si>
  <si>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</si>
  <si>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</si>
  <si>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</si>
  <si>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</si>
  <si>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</si>
  <si>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</si>
  <si>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</si>
  <si>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</si>
  <si>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</si>
  <si>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</si>
  <si>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</si>
  <si>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</si>
  <si>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</si>
  <si>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</si>
  <si>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</si>
  <si>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</si>
  <si>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</si>
  <si>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</si>
  <si>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</si>
  <si>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</si>
  <si>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</si>
  <si>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</si>
  <si>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</si>
  <si>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</si>
  <si>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</si>
  <si>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</si>
  <si>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</si>
  <si>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</si>
  <si>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</si>
  <si>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</si>
  <si>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</si>
  <si>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</si>
  <si>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</si>
  <si>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</si>
  <si>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</si>
  <si>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</si>
  <si>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</si>
  <si>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</si>
  <si>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</si>
  <si>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</si>
  <si>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</si>
  <si>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</si>
  <si>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</si>
  <si>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</si>
  <si>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</si>
  <si>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</si>
  <si>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</si>
  <si>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</si>
  <si>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</si>
  <si>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</si>
  <si>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</si>
  <si>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</si>
  <si>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</si>
  <si>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</si>
  <si>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</si>
  <si>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</si>
  <si>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</si>
  <si>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</si>
  <si>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</si>
  <si>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</si>
  <si>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</si>
  <si>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</si>
  <si>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</si>
  <si>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</si>
  <si>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</si>
  <si>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</si>
  <si>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</si>
  <si>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</si>
  <si>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</si>
  <si>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</si>
  <si>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</si>
  <si>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</si>
  <si>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</si>
  <si>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</si>
  <si>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</si>
  <si>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</si>
  <si>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</si>
  <si>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</si>
  <si>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</si>
  <si>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</si>
  <si>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</si>
  <si>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</si>
  <si>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</si>
  <si>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</si>
  <si>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</si>
  <si>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</si>
  <si>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</si>
  <si>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</si>
  <si>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</si>
  <si>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</si>
  <si>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</si>
  <si>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</si>
  <si>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</si>
  <si>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</si>
  <si>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</si>
  <si>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</si>
  <si>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</si>
  <si>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</si>
  <si>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</si>
  <si>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</si>
  <si>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</si>
  <si>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</si>
  <si>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</si>
  <si>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</si>
  <si>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</si>
  <si>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</si>
  <si>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</si>
  <si>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</si>
  <si>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</si>
  <si>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</si>
  <si>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</si>
  <si>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</si>
  <si>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</si>
  <si>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</si>
  <si>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</si>
  <si>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</si>
  <si>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</si>
  <si>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</si>
  <si>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</si>
  <si>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</si>
  <si>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</si>
  <si>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</si>
  <si>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</si>
  <si>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</si>
  <si>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</si>
  <si>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</si>
  <si>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</si>
  <si>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</si>
  <si>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</si>
  <si>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</si>
  <si>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</si>
  <si>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</si>
  <si>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</si>
  <si>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</si>
  <si>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</si>
  <si>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</si>
  <si>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</si>
  <si>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</si>
  <si>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</si>
  <si>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</si>
  <si>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</si>
  <si>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</si>
  <si>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</si>
  <si>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</si>
  <si>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</si>
  <si>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</si>
  <si>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</si>
  <si>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</si>
  <si>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</si>
  <si>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</si>
  <si>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</si>
  <si>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</si>
  <si>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</si>
  <si>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</si>
  <si>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</si>
  <si>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</si>
  <si>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</si>
  <si>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</si>
  <si>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</si>
  <si>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</si>
  <si>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</si>
  <si>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</si>
  <si>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</si>
  <si>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</si>
  <si>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</si>
  <si>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</si>
  <si>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</si>
  <si>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</si>
  <si>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</si>
  <si>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</si>
  <si>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</si>
  <si>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</si>
  <si>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</si>
  <si>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</si>
  <si>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</si>
  <si>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</si>
  <si>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</si>
  <si>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</si>
  <si>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</si>
  <si>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</si>
  <si>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</si>
  <si>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</si>
  <si>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</si>
  <si>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</si>
  <si>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</si>
  <si>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</si>
  <si>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</si>
  <si>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</si>
  <si>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</si>
  <si>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</si>
  <si>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</si>
  <si>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</si>
  <si>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</si>
  <si>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</si>
  <si>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</si>
  <si>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</si>
  <si>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</si>
  <si>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</si>
  <si>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</si>
  <si>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</si>
  <si>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</si>
  <si>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</si>
  <si>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</si>
  <si>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</si>
  <si>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</si>
  <si>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</si>
  <si>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</si>
  <si>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</si>
  <si>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</si>
  <si>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</si>
  <si>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</si>
  <si>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</si>
  <si>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</si>
  <si>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</si>
  <si>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</si>
  <si>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</si>
  <si>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</si>
  <si>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</si>
  <si>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</si>
  <si>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</si>
  <si>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</si>
  <si>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</si>
  <si>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</si>
  <si>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</si>
  <si>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</si>
  <si>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</si>
  <si>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</si>
  <si>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</si>
  <si>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</si>
  <si>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</si>
  <si>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</si>
  <si>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</si>
  <si>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</si>
  <si>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</si>
  <si>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</si>
  <si>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</si>
  <si>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</si>
  <si>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</si>
  <si>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</si>
  <si>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</si>
  <si>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</si>
  <si>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</si>
  <si>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</si>
  <si>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</si>
  <si>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</si>
  <si>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</si>
  <si>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</si>
  <si>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</si>
  <si>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</si>
  <si>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</si>
  <si>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</si>
  <si>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</si>
  <si>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</si>
  <si>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</si>
  <si>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</si>
  <si>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</si>
  <si>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</si>
  <si>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</si>
  <si>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</si>
  <si>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</si>
  <si>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</si>
  <si>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</si>
  <si>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</si>
  <si>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</si>
  <si>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</si>
  <si>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</si>
  <si>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</si>
  <si>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</si>
  <si>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</si>
  <si>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</si>
  <si>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</si>
  <si>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</si>
  <si>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</si>
  <si>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</si>
  <si>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</si>
  <si>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</si>
  <si>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</si>
  <si>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</si>
  <si>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</si>
  <si>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</si>
  <si>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</si>
  <si>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</si>
  <si>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</si>
  <si>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</si>
  <si>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</si>
  <si>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</si>
  <si>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</si>
  <si>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</si>
  <si>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</si>
  <si>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</si>
  <si>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</si>
  <si>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</si>
  <si>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</si>
  <si>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</si>
  <si>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</si>
  <si>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</si>
  <si>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</si>
  <si>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</si>
  <si>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</si>
  <si>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</si>
  <si>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</si>
  <si>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</si>
  <si>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</si>
  <si>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</si>
  <si>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</si>
  <si>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</si>
  <si>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</si>
  <si>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</si>
  <si>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</si>
  <si>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</si>
  <si>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</si>
  <si>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</si>
  <si>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</si>
  <si>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</si>
  <si>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</si>
  <si>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</si>
  <si>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</si>
  <si>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</si>
  <si>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</si>
  <si>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</si>
  <si>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</si>
  <si>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</si>
  <si>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</si>
  <si>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</si>
  <si>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</si>
  <si>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</si>
  <si>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</si>
  <si>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</si>
  <si>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</si>
  <si>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</si>
  <si>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</si>
  <si>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</si>
  <si>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</si>
  <si>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</si>
  <si>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</si>
  <si>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</si>
  <si>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</si>
  <si>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</si>
  <si>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</si>
  <si>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</si>
  <si>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</si>
  <si>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</si>
  <si>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</si>
  <si>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</si>
  <si>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</si>
  <si>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</si>
  <si>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</si>
  <si>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</si>
  <si>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</si>
  <si>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</si>
  <si>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</si>
  <si>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</si>
  <si>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</si>
  <si>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</si>
  <si>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</si>
  <si>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</si>
  <si>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</si>
  <si>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</si>
  <si>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</si>
  <si>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</si>
  <si>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</si>
  <si>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</si>
  <si>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</si>
  <si>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</si>
  <si>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</si>
  <si>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</si>
  <si>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</si>
  <si>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</si>
  <si>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</si>
  <si>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</si>
  <si>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</si>
  <si>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</si>
  <si>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</si>
  <si>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</si>
  <si>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</si>
  <si>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</si>
  <si>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</si>
  <si>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</si>
  <si>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</si>
  <si>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</si>
  <si>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</si>
  <si>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</si>
  <si>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</si>
  <si>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</si>
  <si>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</si>
  <si>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</si>
  <si>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</si>
  <si>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</si>
  <si>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</si>
  <si>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</si>
  <si>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</si>
  <si>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</si>
  <si>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</si>
  <si>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</si>
  <si>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</si>
  <si>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</si>
  <si>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</si>
  <si>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</si>
  <si>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</si>
  <si>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</si>
  <si>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</si>
  <si>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</si>
  <si>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</si>
  <si>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</si>
  <si>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</si>
  <si>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</si>
  <si>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</si>
  <si>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</si>
  <si>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</si>
  <si>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</si>
  <si>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</si>
  <si>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</si>
  <si>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</si>
  <si>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</si>
  <si>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</si>
  <si>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</si>
  <si>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</si>
  <si>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</si>
  <si>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</si>
  <si>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</si>
  <si>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</si>
  <si>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</si>
  <si>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</si>
  <si>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</si>
  <si>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</si>
  <si>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</si>
  <si>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</si>
  <si>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</si>
  <si>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</si>
  <si>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</si>
  <si>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</si>
  <si>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</si>
  <si>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</si>
  <si>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</si>
  <si>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</si>
  <si>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</si>
  <si>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</si>
  <si>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</si>
  <si>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</si>
  <si>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</si>
  <si>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</si>
  <si>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</si>
  <si>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</si>
  <si>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</si>
  <si>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</si>
  <si>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</si>
  <si>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</si>
  <si>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</si>
  <si>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</si>
  <si>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</si>
  <si>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</si>
  <si>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</si>
  <si>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</si>
  <si>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</si>
  <si>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</si>
  <si>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</si>
  <si>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</si>
  <si>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</si>
  <si>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</si>
  <si>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</si>
  <si>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</si>
  <si>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</si>
  <si>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</si>
  <si>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</si>
  <si>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</si>
  <si>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</si>
  <si>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</si>
  <si>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</si>
  <si>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</si>
  <si>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</si>
  <si>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</si>
  <si>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</si>
  <si>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</si>
  <si>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</si>
  <si>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</si>
  <si>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</si>
  <si>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</si>
  <si>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</si>
  <si>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</si>
  <si>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</si>
  <si>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</si>
  <si>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</si>
  <si>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</si>
  <si>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</si>
  <si>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</si>
  <si>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</si>
  <si>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</si>
  <si>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</si>
  <si>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</si>
  <si>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</si>
  <si>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</si>
  <si>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</si>
  <si>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</si>
  <si>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</si>
  <si>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</si>
  <si>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</si>
  <si>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</si>
  <si>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</si>
  <si>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</si>
  <si>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</si>
  <si>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</si>
  <si>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</si>
  <si>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</si>
  <si>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</si>
  <si>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</si>
  <si>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</si>
  <si>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</si>
  <si>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</si>
  <si>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</si>
  <si>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</si>
  <si>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</si>
  <si>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</si>
  <si>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</si>
  <si>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</si>
  <si>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</si>
  <si>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</si>
  <si>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</si>
  <si>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</si>
  <si>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</si>
  <si>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</si>
  <si>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</si>
  <si>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</si>
  <si>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</si>
  <si>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</si>
  <si>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</si>
  <si>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</si>
  <si>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</si>
  <si>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</si>
  <si>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</si>
  <si>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</si>
  <si>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</si>
  <si>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</si>
  <si>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</si>
  <si>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</si>
  <si>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</si>
  <si>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</si>
  <si>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</si>
  <si>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</si>
  <si>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</si>
  <si>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</si>
  <si>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</si>
  <si>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</si>
  <si>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</si>
  <si>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</si>
  <si>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</si>
  <si>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</si>
  <si>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</si>
  <si>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</si>
  <si>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</si>
  <si>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</si>
  <si>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</si>
  <si>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</si>
  <si>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</si>
  <si>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</si>
  <si>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</si>
  <si>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</si>
  <si>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</si>
  <si>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</si>
  <si>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</si>
  <si>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</si>
  <si>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</si>
  <si>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</si>
  <si>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</si>
  <si>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</si>
  <si>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</si>
  <si>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</si>
  <si>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</si>
  <si>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</si>
  <si>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</si>
  <si>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</si>
  <si>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</si>
  <si>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</si>
  <si>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</si>
  <si>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</si>
  <si>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</si>
  <si>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</si>
  <si>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</si>
  <si>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</si>
  <si>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</si>
  <si>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</si>
  <si>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</si>
  <si>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</si>
  <si>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</si>
  <si>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</si>
  <si>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</si>
  <si>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</si>
  <si>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</si>
  <si>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</si>
  <si>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</si>
  <si>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</si>
  <si>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</si>
  <si>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</si>
  <si>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</si>
  <si>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</si>
  <si>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</si>
  <si>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</si>
  <si>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</si>
  <si>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</si>
  <si>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</si>
  <si>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</si>
  <si>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</si>
  <si>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</si>
  <si>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</si>
  <si>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</si>
  <si>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</si>
  <si>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</si>
  <si>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</si>
  <si>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</si>
  <si>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</si>
  <si>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</si>
  <si>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</si>
  <si>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</si>
  <si>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</si>
  <si>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</si>
  <si>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</si>
  <si>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</si>
  <si>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</si>
  <si>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</si>
  <si>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</si>
  <si>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</si>
  <si>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</si>
  <si>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</si>
  <si>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</si>
  <si>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</si>
  <si>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</si>
  <si>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</si>
  <si>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</si>
  <si>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</si>
  <si>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</si>
  <si>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</si>
  <si>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</si>
  <si>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</si>
  <si>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</si>
  <si>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</si>
  <si>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</si>
  <si>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</si>
  <si>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</si>
  <si>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</si>
  <si>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</si>
  <si>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</si>
  <si>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</si>
  <si>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</si>
  <si>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</si>
  <si>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</si>
  <si>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</si>
  <si>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</si>
  <si>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</si>
  <si>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</si>
  <si>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</si>
  <si>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</si>
  <si>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</si>
  <si>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</si>
  <si>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</si>
  <si>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</si>
  <si>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</si>
  <si>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</si>
  <si>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</si>
  <si>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</si>
  <si>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</si>
  <si>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</si>
  <si>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</si>
  <si>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</si>
  <si>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</si>
  <si>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</si>
  <si>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</si>
  <si>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</si>
  <si>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</si>
  <si>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</si>
  <si>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</si>
  <si>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</si>
  <si>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</si>
  <si>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</si>
  <si>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</si>
  <si>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</si>
  <si>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</si>
  <si>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</si>
  <si>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</si>
  <si>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</si>
  <si>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</si>
  <si>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</si>
  <si>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</si>
  <si>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</si>
  <si>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</si>
  <si>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</si>
  <si>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</si>
  <si>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</si>
  <si>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</si>
  <si>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</si>
  <si>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</si>
  <si>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</si>
  <si>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</si>
  <si>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</si>
  <si>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</si>
  <si>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</si>
  <si>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</si>
  <si>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</si>
  <si>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</si>
  <si>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</si>
  <si>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</si>
  <si>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</si>
  <si>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</si>
  <si>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</si>
  <si>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</si>
  <si>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</si>
  <si>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</si>
  <si>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</si>
  <si>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</si>
  <si>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</si>
  <si>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</si>
  <si>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</si>
  <si>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</si>
  <si>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</si>
  <si>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</si>
  <si>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</si>
  <si>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</si>
  <si>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</si>
  <si>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</si>
  <si>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</si>
  <si>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</si>
  <si>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</si>
  <si>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</si>
  <si>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</si>
  <si>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</si>
  <si>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</si>
  <si>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</si>
  <si>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</si>
  <si>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</si>
  <si>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</si>
  <si>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</si>
  <si>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</si>
  <si>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</si>
  <si>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</si>
  <si>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</si>
  <si>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</si>
  <si>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</si>
  <si>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</si>
  <si>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</si>
  <si>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</si>
  <si>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</si>
  <si>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</si>
  <si>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</si>
  <si>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</si>
  <si>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</si>
  <si>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</si>
  <si>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</si>
  <si>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</si>
  <si>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</si>
  <si>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</si>
  <si>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</si>
  <si>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</si>
  <si>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</si>
  <si>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</si>
  <si>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</si>
  <si>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</si>
  <si>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</si>
  <si>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</si>
  <si>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</si>
  <si>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</si>
  <si>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</si>
  <si>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</si>
  <si>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</si>
  <si>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</si>
  <si>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</si>
  <si>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</si>
  <si>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</si>
  <si>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</si>
  <si>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</si>
  <si>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</si>
  <si>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</si>
  <si>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</si>
  <si>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</si>
  <si>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</si>
  <si>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</si>
  <si>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</si>
  <si>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</si>
  <si>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</si>
  <si>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</si>
  <si>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</si>
  <si>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</si>
  <si>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</si>
  <si>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</si>
  <si>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</si>
  <si>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</si>
  <si>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</si>
  <si>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</si>
  <si>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</si>
  <si>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</si>
  <si>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</si>
  <si>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</si>
  <si>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</si>
  <si>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</si>
  <si>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</si>
  <si>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</si>
  <si>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</si>
  <si>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</si>
  <si>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</si>
  <si>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</si>
  <si>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</si>
  <si>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</si>
  <si>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</si>
  <si>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</si>
  <si>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</si>
  <si>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</si>
  <si>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</si>
  <si>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</si>
  <si>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</si>
  <si>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</si>
  <si>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</si>
  <si>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</si>
  <si>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</si>
  <si>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</si>
  <si>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</si>
  <si>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</si>
  <si>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</si>
  <si>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</si>
  <si>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</si>
  <si>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</si>
  <si>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</si>
  <si>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</si>
  <si>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</si>
  <si>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</si>
  <si>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</si>
  <si>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</si>
  <si>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</si>
  <si>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</si>
  <si>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</si>
  <si>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</si>
  <si>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</si>
  <si>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</si>
  <si>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</si>
  <si>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</si>
  <si>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</si>
  <si>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</si>
  <si>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</si>
  <si>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</si>
  <si>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</si>
  <si>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</si>
  <si>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</si>
  <si>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</si>
  <si>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</si>
  <si>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</si>
  <si>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</si>
  <si>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</si>
  <si>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</si>
  <si>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</si>
  <si>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</si>
  <si>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</si>
  <si>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</si>
  <si>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</si>
  <si>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</si>
  <si>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</si>
  <si>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</si>
  <si>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</si>
  <si>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</si>
  <si>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</si>
  <si>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</si>
  <si>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</si>
  <si>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</si>
  <si>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</si>
  <si>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</si>
  <si>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</si>
  <si>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</si>
  <si>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</si>
  <si>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</si>
  <si>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</si>
  <si>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</si>
  <si>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</si>
  <si>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</si>
  <si>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</si>
  <si>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</si>
  <si>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</si>
  <si>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</si>
  <si>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</si>
  <si>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</si>
  <si>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</si>
  <si>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</si>
  <si>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</si>
  <si>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</si>
  <si>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</si>
  <si>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</si>
  <si>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</si>
  <si>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</si>
  <si>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</si>
  <si>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</si>
  <si>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</si>
  <si>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</si>
  <si>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</si>
  <si>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</si>
  <si>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</si>
  <si>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</si>
  <si>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</si>
  <si>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</si>
  <si>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</si>
  <si>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</si>
  <si>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</si>
  <si>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</si>
  <si>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</si>
  <si>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</si>
  <si>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</si>
  <si>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</si>
  <si>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</si>
  <si>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</si>
  <si>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</si>
  <si>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</si>
  <si>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</si>
  <si>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</si>
  <si>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</si>
  <si>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</si>
  <si>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</si>
  <si>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</si>
  <si>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</si>
  <si>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</si>
  <si>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</si>
  <si>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</si>
  <si>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</si>
  <si>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</si>
  <si>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</si>
  <si>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</si>
  <si>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</si>
  <si>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</si>
  <si>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</si>
  <si>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</si>
  <si>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</si>
  <si>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</si>
  <si>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</si>
  <si>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</si>
  <si>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</si>
  <si>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</si>
  <si>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</si>
  <si>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</si>
  <si>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</si>
  <si>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</si>
  <si>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</si>
  <si>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</si>
  <si>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</si>
  <si>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</si>
  <si>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</si>
  <si>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</si>
  <si>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</si>
  <si>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</si>
  <si>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</si>
  <si>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</si>
  <si>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</si>
  <si>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</si>
  <si>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</si>
  <si>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</si>
  <si>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</si>
  <si>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</si>
  <si>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</si>
  <si>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</si>
  <si>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</si>
  <si>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</si>
  <si>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</si>
  <si>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</si>
  <si>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</si>
  <si>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</si>
  <si>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</si>
  <si>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</si>
  <si>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</si>
  <si>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</si>
  <si>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</si>
  <si>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</si>
  <si>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</si>
  <si>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</si>
  <si>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</si>
  <si>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</si>
  <si>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</si>
  <si>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</si>
  <si>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</si>
  <si>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</si>
  <si>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</si>
  <si>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</si>
  <si>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</si>
  <si>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</si>
  <si>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</si>
  <si>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</si>
  <si>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</si>
  <si>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</si>
  <si>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</si>
  <si>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</si>
  <si>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</si>
  <si>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</si>
  <si>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</si>
  <si>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</si>
  <si>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</si>
  <si>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</si>
  <si>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</si>
  <si>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</si>
  <si>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</si>
  <si>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</si>
  <si>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</si>
  <si>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</si>
  <si>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</si>
  <si>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</si>
  <si>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</si>
  <si>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</si>
  <si>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</si>
  <si>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</si>
  <si>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</si>
  <si>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</si>
  <si>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</si>
  <si>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</si>
  <si>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</si>
  <si>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</si>
  <si>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</si>
  <si>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</si>
  <si>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</si>
  <si>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</si>
  <si>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</si>
  <si>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</si>
  <si>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</si>
  <si>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</si>
  <si>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</si>
  <si>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</si>
  <si>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</si>
  <si>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</si>
  <si>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</si>
  <si>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</si>
  <si>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</si>
  <si>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</si>
  <si>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</si>
  <si>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</si>
  <si>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</si>
  <si>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</si>
  <si>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</si>
  <si>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</si>
  <si>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</si>
  <si>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</si>
  <si>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</si>
  <si>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</si>
  <si>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</si>
  <si>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</si>
  <si>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</si>
  <si>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</si>
  <si>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</si>
  <si>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</si>
  <si>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</si>
  <si>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</si>
  <si>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</si>
  <si>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</si>
  <si>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</si>
  <si>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</si>
  <si>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</si>
  <si>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</si>
  <si>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</si>
  <si>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</si>
  <si>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</si>
  <si>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</si>
  <si>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</si>
  <si>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</si>
  <si>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</si>
  <si>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</si>
  <si>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</si>
  <si>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</si>
  <si>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</si>
  <si>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</si>
  <si>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</si>
  <si>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</si>
  <si>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</si>
  <si>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</si>
  <si>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</si>
  <si>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</si>
  <si>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</si>
  <si>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</si>
  <si>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</si>
  <si>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</si>
  <si>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</si>
  <si>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</si>
  <si>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</si>
  <si>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</si>
  <si>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</si>
  <si>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</si>
  <si>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</si>
  <si>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</si>
  <si>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</si>
  <si>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</si>
  <si>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</si>
  <si>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</si>
  <si>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</si>
  <si>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</si>
  <si>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</si>
  <si>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</si>
  <si>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</si>
  <si>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</si>
  <si>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</si>
  <si>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</si>
  <si>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</si>
  <si>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</si>
  <si>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</si>
  <si>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</si>
  <si>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</si>
  <si>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</si>
  <si>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</si>
  <si>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</si>
  <si>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</si>
  <si>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</si>
  <si>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</si>
  <si>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</si>
  <si>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</si>
  <si>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</si>
  <si>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</si>
  <si>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</si>
  <si>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</si>
  <si>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</si>
  <si>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</si>
  <si>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</si>
  <si>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</si>
  <si>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</si>
  <si>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</si>
  <si>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</si>
  <si>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</si>
  <si>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</si>
  <si>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</si>
  <si>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</si>
  <si>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</si>
  <si>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</si>
  <si>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</si>
  <si>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</si>
  <si>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</si>
  <si>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</si>
  <si>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</si>
  <si>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</si>
  <si>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</si>
  <si>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</si>
  <si>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</si>
  <si>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</si>
  <si>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</si>
  <si>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</si>
  <si>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</si>
  <si>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</si>
  <si>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</si>
  <si>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</si>
  <si>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</si>
  <si>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</si>
  <si>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</si>
  <si>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</si>
  <si>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</si>
  <si>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</si>
  <si>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</si>
  <si>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</si>
  <si>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</si>
  <si>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</si>
  <si>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</si>
  <si>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</si>
  <si>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</si>
  <si>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</si>
  <si>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</si>
  <si>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</si>
  <si>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</si>
  <si>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</si>
  <si>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</si>
  <si>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</si>
  <si>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</si>
  <si>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</si>
  <si>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</si>
  <si>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</si>
  <si>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</si>
  <si>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</si>
  <si>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</si>
  <si>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</si>
  <si>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</si>
  <si>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</si>
  <si>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</si>
  <si>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</si>
  <si>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</si>
  <si>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</si>
  <si>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</si>
  <si>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</si>
  <si>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</si>
  <si>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</si>
  <si>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</si>
  <si>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</si>
  <si>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</si>
  <si>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</si>
  <si>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</si>
  <si>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</si>
  <si>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</si>
  <si>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</si>
  <si>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</si>
  <si>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</si>
  <si>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</si>
  <si>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</si>
  <si>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</si>
  <si>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</si>
  <si>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</si>
  <si>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</si>
  <si>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</si>
  <si>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</si>
  <si>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</si>
  <si>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</si>
  <si>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</si>
  <si>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</si>
  <si>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</si>
  <si>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</si>
  <si>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</si>
  <si>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</si>
  <si>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</si>
  <si>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</si>
  <si>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</si>
  <si>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</si>
  <si>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</si>
  <si>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</si>
  <si>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</si>
  <si>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</si>
  <si>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</si>
  <si>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</si>
  <si>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</si>
  <si>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</si>
  <si>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</si>
  <si>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</si>
  <si>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</si>
  <si>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</si>
  <si>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</si>
  <si>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</si>
  <si>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</si>
  <si>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</si>
  <si>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</si>
  <si>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</si>
  <si>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</si>
  <si>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</si>
  <si>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</si>
  <si>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</si>
  <si>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</si>
  <si>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</si>
  <si>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</si>
  <si>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</si>
  <si>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</si>
  <si>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</si>
  <si>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</si>
  <si>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</si>
  <si>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</si>
  <si>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</si>
  <si>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</si>
  <si>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</si>
  <si>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</si>
  <si>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</si>
  <si>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</si>
  <si>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</si>
  <si>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</si>
  <si>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</si>
  <si>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</si>
  <si>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</si>
  <si>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</si>
  <si>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</si>
  <si>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</si>
  <si>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</si>
  <si>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</si>
  <si>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</si>
  <si>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</si>
  <si>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</si>
  <si>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</si>
  <si>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</si>
  <si>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</si>
  <si>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</si>
  <si>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</si>
  <si>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</si>
  <si>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</si>
  <si>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</si>
  <si>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</si>
  <si>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</si>
  <si>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</si>
  <si>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</si>
  <si>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</si>
  <si>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</si>
  <si>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</si>
  <si>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</si>
  <si>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</si>
  <si>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</si>
  <si>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</si>
  <si>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</si>
  <si>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</si>
  <si>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</si>
  <si>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</si>
  <si>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</si>
  <si>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</si>
  <si>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</si>
  <si>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</si>
  <si>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</si>
  <si>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</si>
  <si>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</si>
  <si>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</si>
  <si>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</si>
  <si>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</si>
  <si>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</si>
  <si>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</si>
  <si>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</si>
  <si>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</si>
  <si>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</si>
  <si>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</si>
  <si>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</si>
  <si>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</si>
  <si>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</si>
  <si>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</si>
  <si>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</si>
  <si>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</si>
  <si>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</si>
  <si>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</si>
  <si>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</si>
  <si>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</si>
  <si>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</si>
  <si>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</si>
  <si>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</si>
  <si>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</si>
  <si>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</si>
  <si>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</si>
  <si>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</si>
  <si>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</si>
  <si>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</si>
  <si>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</si>
  <si>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</si>
  <si>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</si>
  <si>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</si>
  <si>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</si>
  <si>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</si>
  <si>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</si>
  <si>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</si>
  <si>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</si>
  <si>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</si>
  <si>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</si>
  <si>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</si>
  <si>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</si>
  <si>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</si>
  <si>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</si>
  <si>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</si>
  <si>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</si>
  <si>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</si>
  <si>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</si>
  <si>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</si>
  <si>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</si>
  <si>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</si>
  <si>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</si>
  <si>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</si>
  <si>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</si>
  <si>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</si>
  <si>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</si>
  <si>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</si>
  <si>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</si>
  <si>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</si>
  <si>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</si>
  <si>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</si>
  <si>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</si>
  <si>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</si>
  <si>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</si>
  <si>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</si>
  <si>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</si>
  <si>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</si>
  <si>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</si>
  <si>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</si>
  <si>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</si>
  <si>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</si>
  <si>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</si>
  <si>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</si>
  <si>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</si>
  <si>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</si>
  <si>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</si>
  <si>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</si>
  <si>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</si>
  <si>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</si>
  <si>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</si>
  <si>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</si>
  <si>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</si>
  <si>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</si>
  <si>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</si>
  <si>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</si>
  <si>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</si>
  <si>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</si>
  <si>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</si>
  <si>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</si>
  <si>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</si>
  <si>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</si>
  <si>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</si>
  <si>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</si>
  <si>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</si>
  <si>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</si>
  <si>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</si>
  <si>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</si>
  <si>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</si>
  <si>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</si>
  <si>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</si>
  <si>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</si>
  <si>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</si>
  <si>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</si>
  <si>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</si>
  <si>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</si>
  <si>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</si>
  <si>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</si>
  <si>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</si>
  <si>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</si>
  <si>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</si>
  <si>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</si>
  <si>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</si>
  <si>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</si>
  <si>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</si>
  <si>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</si>
  <si>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</si>
  <si>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</si>
  <si>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</si>
  <si>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</si>
  <si>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</si>
  <si>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</si>
  <si>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</si>
  <si>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</si>
  <si>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</si>
  <si>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</si>
  <si>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</si>
  <si>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</si>
  <si>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</si>
  <si>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</si>
  <si>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</si>
  <si>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</si>
  <si>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</si>
  <si>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</si>
  <si>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</si>
  <si>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</si>
  <si>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</si>
  <si>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</si>
  <si>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</si>
  <si>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</si>
  <si>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</si>
  <si>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</si>
  <si>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</si>
  <si>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</si>
  <si>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</si>
  <si>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</si>
  <si>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</si>
  <si>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</si>
  <si>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</si>
  <si>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</si>
  <si>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</si>
  <si>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</si>
  <si>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</si>
  <si>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</si>
  <si>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</si>
  <si>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</si>
  <si>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</si>
  <si>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</si>
  <si>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</si>
  <si>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</si>
  <si>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</si>
  <si>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</si>
  <si>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</si>
  <si>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</si>
  <si>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</si>
  <si>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</si>
  <si>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</si>
  <si>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</si>
  <si>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</si>
  <si>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</si>
  <si>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</si>
  <si>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</si>
  <si>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</si>
  <si>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</si>
  <si>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</si>
  <si>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</si>
  <si>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</si>
  <si>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</si>
  <si>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</si>
  <si>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</si>
  <si>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</si>
  <si>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</si>
  <si>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</si>
  <si>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</si>
  <si>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</si>
  <si>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</si>
  <si>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</si>
  <si>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</si>
  <si>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</si>
  <si>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</si>
  <si>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</si>
  <si>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</si>
  <si>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</si>
  <si>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</si>
  <si>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</si>
  <si>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</si>
  <si>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</si>
  <si>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</si>
  <si>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</si>
  <si>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</si>
  <si>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</si>
  <si>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</si>
  <si>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</si>
  <si>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</si>
  <si>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</si>
  <si>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</si>
  <si>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</si>
  <si>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</si>
  <si>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</si>
  <si>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</si>
  <si>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</si>
  <si>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</si>
  <si>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</si>
  <si>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</si>
  <si>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</si>
  <si>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</si>
  <si>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</si>
  <si>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</si>
  <si>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</si>
  <si>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</si>
  <si>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</si>
  <si>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</si>
  <si>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</si>
  <si>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</si>
  <si>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</si>
  <si>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</si>
  <si>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</si>
  <si>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</si>
  <si>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</si>
  <si>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</si>
  <si>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</si>
  <si>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</si>
  <si>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</si>
  <si>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</si>
  <si>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</si>
  <si>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</si>
  <si>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</si>
  <si>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</si>
  <si>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</si>
  <si>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</si>
  <si>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</si>
  <si>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</si>
  <si>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</si>
  <si>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</si>
  <si>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</si>
  <si>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</si>
  <si>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</si>
  <si>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</si>
  <si>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</si>
  <si>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</si>
  <si>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</si>
  <si>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</si>
  <si>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</si>
  <si>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</si>
  <si>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</si>
  <si>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</si>
  <si>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</si>
  <si>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</si>
  <si>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</si>
  <si>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</si>
  <si>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</si>
  <si>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</si>
  <si>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</si>
  <si>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</si>
  <si>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</si>
  <si>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</si>
  <si>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</si>
  <si>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</si>
  <si>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</si>
  <si>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</si>
  <si>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</si>
  <si>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</si>
  <si>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</si>
  <si>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</si>
  <si>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</si>
  <si>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</si>
  <si>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</si>
  <si>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</si>
  <si>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</si>
  <si>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</si>
  <si>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</si>
  <si>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</si>
  <si>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</si>
  <si>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</si>
  <si>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</si>
  <si>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</si>
  <si>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</si>
  <si>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</si>
  <si>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</si>
  <si>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</si>
  <si>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</si>
  <si>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</si>
  <si>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</si>
  <si>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</si>
  <si>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</si>
  <si>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</si>
  <si>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</si>
  <si>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</si>
  <si>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</si>
  <si>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</si>
  <si>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</si>
  <si>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</si>
  <si>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</si>
  <si>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</si>
  <si>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</si>
  <si>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</si>
  <si>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</si>
  <si>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</si>
  <si>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</si>
  <si>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</si>
  <si>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</si>
  <si>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</si>
  <si>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</si>
  <si>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</si>
  <si>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</si>
  <si>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</si>
  <si>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</si>
  <si>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</si>
  <si>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</si>
  <si>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</si>
  <si>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</si>
  <si>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</si>
  <si>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</si>
  <si>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</si>
  <si>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</si>
  <si>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</si>
  <si>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</si>
  <si>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</si>
  <si>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</si>
  <si>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</si>
  <si>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</si>
  <si>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</si>
  <si>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</si>
  <si>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</si>
  <si>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</si>
  <si>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</si>
  <si>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</si>
  <si>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</si>
  <si>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</si>
  <si>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</si>
  <si>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</si>
  <si>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</si>
  <si>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</si>
  <si>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</si>
  <si>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</si>
  <si>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</si>
  <si>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</si>
  <si>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</si>
  <si>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</si>
  <si>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</si>
  <si>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</si>
  <si>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</si>
  <si>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</si>
  <si>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</si>
  <si>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</si>
  <si>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</si>
  <si>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</si>
  <si>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</si>
  <si>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</si>
  <si>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</si>
  <si>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</si>
  <si>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</si>
  <si>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</si>
  <si>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</si>
  <si>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</si>
  <si>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</si>
  <si>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</si>
  <si>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</si>
  <si>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</si>
  <si>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</si>
  <si>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</si>
  <si>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</si>
  <si>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</si>
  <si>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</si>
  <si>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</si>
  <si>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</si>
  <si>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</si>
  <si>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</si>
  <si>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</si>
  <si>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</si>
  <si>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</si>
  <si>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</si>
  <si>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</si>
  <si>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</si>
  <si>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</si>
  <si>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</si>
  <si>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</si>
  <si>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</si>
  <si>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</si>
  <si>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</si>
  <si>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</si>
  <si>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</si>
  <si>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</si>
  <si>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</si>
  <si>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</si>
  <si>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</si>
  <si>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</si>
  <si>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</si>
  <si>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</si>
  <si>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</si>
  <si>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</si>
  <si>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</si>
  <si>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</si>
  <si>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</si>
  <si>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</si>
  <si>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</si>
  <si>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</si>
  <si>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</si>
  <si>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</si>
  <si>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</si>
  <si>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</si>
  <si>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</si>
  <si>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</si>
  <si>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</si>
  <si>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</si>
  <si>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</si>
  <si>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</si>
  <si>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</si>
  <si>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</si>
  <si>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</si>
  <si>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</si>
  <si>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</si>
  <si>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</si>
  <si>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</si>
  <si>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</si>
  <si>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</si>
  <si>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</si>
  <si>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</si>
  <si>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</si>
  <si>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</si>
  <si>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</si>
  <si>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</si>
  <si>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</si>
  <si>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</si>
  <si>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</si>
  <si>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</si>
  <si>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</si>
  <si>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</si>
  <si>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</si>
  <si>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</si>
  <si>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</si>
  <si>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</si>
  <si>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</si>
  <si>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</si>
  <si>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</si>
  <si>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</si>
  <si>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</si>
  <si>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</si>
  <si>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</si>
  <si>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</si>
  <si>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</si>
  <si>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</si>
  <si>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</si>
  <si>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</si>
  <si>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</si>
  <si>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</si>
  <si>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</si>
  <si>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</si>
  <si>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</si>
  <si>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</si>
  <si>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</si>
  <si>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</si>
  <si>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</si>
  <si>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</si>
  <si>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</si>
  <si>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</si>
  <si>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</si>
  <si>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</si>
  <si>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</si>
  <si>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</si>
  <si>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</si>
  <si>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</si>
  <si>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</si>
  <si>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</si>
  <si>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</si>
  <si>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</si>
  <si>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</si>
  <si>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</si>
  <si>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</si>
  <si>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</si>
  <si>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</si>
  <si>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</si>
  <si>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</si>
  <si>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</si>
  <si>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</si>
  <si>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</si>
  <si>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</si>
  <si>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</si>
  <si>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</si>
  <si>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</si>
  <si>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</si>
  <si>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</si>
  <si>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</si>
  <si>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</si>
  <si>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</si>
  <si>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</si>
  <si>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</si>
  <si>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</si>
  <si>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</si>
  <si>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</si>
  <si>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</si>
  <si>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</si>
  <si>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</si>
  <si>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</si>
  <si>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</si>
  <si>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</si>
  <si>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</si>
  <si>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</si>
  <si>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</si>
  <si>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</si>
  <si>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</si>
  <si>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</si>
  <si>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</si>
  <si>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</si>
  <si>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</si>
  <si>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</si>
  <si>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</si>
  <si>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</si>
  <si>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</si>
  <si>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</si>
  <si>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</si>
  <si>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</si>
  <si>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</si>
  <si>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</si>
  <si>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</si>
  <si>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</si>
  <si>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</si>
  <si>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</si>
  <si>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</si>
  <si>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</si>
  <si>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</si>
  <si>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</si>
  <si>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</si>
  <si>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</si>
  <si>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</si>
  <si>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</si>
  <si>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</si>
  <si>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</si>
  <si>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</si>
  <si>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</si>
  <si>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</si>
  <si>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</si>
  <si>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</si>
  <si>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</si>
  <si>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</si>
  <si>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</si>
  <si>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</si>
  <si>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</si>
  <si>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</si>
  <si>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</si>
  <si>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</si>
  <si>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</si>
  <si>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</si>
  <si>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</si>
  <si>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</si>
  <si>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</si>
  <si>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</si>
  <si>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</si>
  <si>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</si>
  <si>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</si>
  <si>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</si>
  <si>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</si>
  <si>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</si>
  <si>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</si>
  <si>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</si>
  <si>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</si>
  <si>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</si>
  <si>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</si>
  <si>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</si>
  <si>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</si>
  <si>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</si>
  <si>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</si>
  <si>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</si>
  <si>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</si>
  <si>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</si>
  <si>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</si>
  <si>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</si>
  <si>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</si>
  <si>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</si>
  <si>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</si>
  <si>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</si>
  <si>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</si>
  <si>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</si>
  <si>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</si>
  <si>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</si>
  <si>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</si>
  <si>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</si>
  <si>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</si>
  <si>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</si>
  <si>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</si>
  <si>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</si>
  <si>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</si>
  <si>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</si>
  <si>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</si>
  <si>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</si>
  <si>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</si>
  <si>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</si>
  <si>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</si>
  <si>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</si>
  <si>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</si>
  <si>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</si>
  <si>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</si>
  <si>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</si>
  <si>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</si>
  <si>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</si>
  <si>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</si>
  <si>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</si>
  <si>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</si>
  <si>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</si>
  <si>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</si>
  <si>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</si>
  <si>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</si>
  <si>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</si>
  <si>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</si>
  <si>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</si>
  <si>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</si>
  <si>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</si>
  <si>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</si>
  <si>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</si>
  <si>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</si>
  <si>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</si>
  <si>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</si>
  <si>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</si>
  <si>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</si>
  <si>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</si>
  <si>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</si>
  <si>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</si>
  <si>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</si>
  <si>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</si>
  <si>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</si>
  <si>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</si>
  <si>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</si>
  <si>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</si>
  <si>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</si>
  <si>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</si>
  <si>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</si>
  <si>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</si>
  <si>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</si>
  <si>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</si>
  <si>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</si>
  <si>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</si>
  <si>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</si>
  <si>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</si>
  <si>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</si>
  <si>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</si>
  <si>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</si>
  <si>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</si>
  <si>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</si>
  <si>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</si>
  <si>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</si>
  <si>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</si>
  <si>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</si>
  <si>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</si>
  <si>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</si>
  <si>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</si>
  <si>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</si>
  <si>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</si>
  <si>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</si>
  <si>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</si>
  <si>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</si>
  <si>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</si>
  <si>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</si>
  <si>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</si>
  <si>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</si>
  <si>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</si>
  <si>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</si>
  <si>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</si>
  <si>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</si>
  <si>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</si>
  <si>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</si>
  <si>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</si>
  <si>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</si>
  <si>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</si>
  <si>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</si>
  <si>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</si>
  <si>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</si>
  <si>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</si>
  <si>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</si>
  <si>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</si>
  <si>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</si>
  <si>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</si>
  <si>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</si>
  <si>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</si>
  <si>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</si>
  <si>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</si>
  <si>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</si>
  <si>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</si>
  <si>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</si>
  <si>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</si>
  <si>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</si>
  <si>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</si>
  <si>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</si>
  <si>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</si>
  <si>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</si>
  <si>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</si>
  <si>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</si>
  <si>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</si>
  <si>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</si>
  <si>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</si>
  <si>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</si>
  <si>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</si>
  <si>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</si>
  <si>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</si>
  <si>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</si>
  <si>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</si>
  <si>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</si>
  <si>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</si>
  <si>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</si>
  <si>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</si>
  <si>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</si>
  <si>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</si>
  <si>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</si>
  <si>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</si>
  <si>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</si>
  <si>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</si>
  <si>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</si>
  <si>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</si>
  <si>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</si>
  <si>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</si>
  <si>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</si>
  <si>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</si>
  <si>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</si>
  <si>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</si>
  <si>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</si>
  <si>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</si>
  <si>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</si>
  <si>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</si>
  <si>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</si>
  <si>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</si>
  <si>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</si>
  <si>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</si>
  <si>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</si>
  <si>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</si>
  <si>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</si>
  <si>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</si>
  <si>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</si>
  <si>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</si>
  <si>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</si>
  <si>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</si>
  <si>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</si>
  <si>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</si>
  <si>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</si>
  <si>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</si>
  <si>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</si>
  <si>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</si>
  <si>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</si>
  <si>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</si>
  <si>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</si>
  <si>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</si>
  <si>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</si>
  <si>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</si>
  <si>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</si>
  <si>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</si>
  <si>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</si>
  <si>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</si>
  <si>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</si>
  <si>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</si>
  <si>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</si>
  <si>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</si>
  <si>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</si>
  <si>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</si>
  <si>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</si>
  <si>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</si>
  <si>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</si>
  <si>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</si>
  <si>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</si>
  <si>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</si>
  <si>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</si>
  <si>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</si>
  <si>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</si>
  <si>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</si>
  <si>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</si>
  <si>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</si>
  <si>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</si>
  <si>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</si>
  <si>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</si>
  <si>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</si>
  <si>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</si>
  <si>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</si>
  <si>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</si>
  <si>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</si>
  <si>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</si>
  <si>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</si>
  <si>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</si>
  <si>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</si>
  <si>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</si>
  <si>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</si>
  <si>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</si>
  <si>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</si>
  <si>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</si>
  <si>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</si>
  <si>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</si>
  <si>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</si>
  <si>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</si>
  <si>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</si>
  <si>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</si>
  <si>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</si>
  <si>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</si>
  <si>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</si>
  <si>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</si>
  <si>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</si>
  <si>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</si>
  <si>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</si>
  <si>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</si>
  <si>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</si>
  <si>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</si>
  <si>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</si>
  <si>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</si>
  <si>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</si>
  <si>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</si>
  <si>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</si>
  <si>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</si>
  <si>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</si>
  <si>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</si>
  <si>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</si>
  <si>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</si>
  <si>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</si>
  <si>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</si>
  <si>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</si>
  <si>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</si>
  <si>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</si>
  <si>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</si>
  <si>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</si>
  <si>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</si>
  <si>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</si>
  <si>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</si>
  <si>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</si>
  <si>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</si>
  <si>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</si>
  <si>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</si>
  <si>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</si>
  <si>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</si>
  <si>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</si>
  <si>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</si>
  <si>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</si>
  <si>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</si>
  <si>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</si>
  <si>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</si>
  <si>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</si>
  <si>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</si>
  <si>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</si>
  <si>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</si>
  <si>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</si>
  <si>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</si>
  <si>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</si>
  <si>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</si>
  <si>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</si>
  <si>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</si>
  <si>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</si>
  <si>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</si>
  <si>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</si>
  <si>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</si>
  <si>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</si>
  <si>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</si>
  <si>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</si>
  <si>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</si>
  <si>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</si>
  <si>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</si>
  <si>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</si>
  <si>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</si>
  <si>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</si>
  <si>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</si>
  <si>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</si>
  <si>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</si>
  <si>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</si>
  <si>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</si>
  <si>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</si>
  <si>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</si>
  <si>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</si>
  <si>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</si>
  <si>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</si>
  <si>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</si>
  <si>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</si>
  <si>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</si>
  <si>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</si>
  <si>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</si>
  <si>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</si>
  <si>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</si>
  <si>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</si>
  <si>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</si>
  <si>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</si>
  <si>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</si>
  <si>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</si>
  <si>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</si>
  <si>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</si>
  <si>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</si>
  <si>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</si>
  <si>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</si>
  <si>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</si>
  <si>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</si>
  <si>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</si>
  <si>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</si>
  <si>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</si>
  <si>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</si>
  <si>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</si>
  <si>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</si>
  <si>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</si>
  <si>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</si>
  <si>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</si>
  <si>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</si>
  <si>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</si>
  <si>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</si>
  <si>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</si>
  <si>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</si>
  <si>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</si>
  <si>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</si>
  <si>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</si>
  <si>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</si>
  <si>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</si>
  <si>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</si>
  <si>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</si>
  <si>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</si>
  <si>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</si>
  <si>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</si>
  <si>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</si>
  <si>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</si>
  <si>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</si>
  <si>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</si>
  <si>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</si>
  <si>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</si>
  <si>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</si>
  <si>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</si>
  <si>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</si>
  <si>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</si>
  <si>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</si>
  <si>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</si>
  <si>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</si>
  <si>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</si>
  <si>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</si>
  <si>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</si>
  <si>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</si>
  <si>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</si>
  <si>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</si>
  <si>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</si>
  <si>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</si>
  <si>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</si>
  <si>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</si>
  <si>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</si>
  <si>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</si>
  <si>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</si>
  <si>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</si>
  <si>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</si>
  <si>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</si>
  <si>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</si>
  <si>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</si>
  <si>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</si>
  <si>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</si>
  <si>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</si>
  <si>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</si>
  <si>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</si>
  <si>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</si>
  <si>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</si>
  <si>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</si>
  <si>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</si>
  <si>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</si>
  <si>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</si>
  <si>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</si>
  <si>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</si>
  <si>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</si>
  <si>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</si>
  <si>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</si>
  <si>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</si>
  <si>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</si>
  <si>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</si>
  <si>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</si>
  <si>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</si>
  <si>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</si>
  <si>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</si>
  <si>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</si>
  <si>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</si>
  <si>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</si>
  <si>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</si>
  <si>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</si>
  <si>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</si>
  <si>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</si>
  <si>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</si>
  <si>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</si>
  <si>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</si>
  <si>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</si>
  <si>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</si>
  <si>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</si>
  <si>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</si>
  <si>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</si>
  <si>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</si>
  <si>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</si>
  <si>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</si>
  <si>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</si>
  <si>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</si>
  <si>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</si>
  <si>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</si>
  <si>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</si>
  <si>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</si>
  <si>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</si>
  <si>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</si>
  <si>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</si>
  <si>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</si>
  <si>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</si>
  <si>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</si>
  <si>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</si>
  <si>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</si>
  <si>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</si>
  <si>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</si>
  <si>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</si>
  <si>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</si>
  <si>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</si>
  <si>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</si>
  <si>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</si>
  <si>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</si>
  <si>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</si>
  <si>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</si>
  <si>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</si>
  <si>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</si>
  <si>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</si>
  <si>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</si>
  <si>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</si>
  <si>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</si>
  <si>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</si>
  <si>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</si>
  <si>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</si>
  <si>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</si>
  <si>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</si>
  <si>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</si>
  <si>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</si>
  <si>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</si>
  <si>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</si>
  <si>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</si>
  <si>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</si>
  <si>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</si>
  <si>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</si>
  <si>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</si>
  <si>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</si>
  <si>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</si>
  <si>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</si>
  <si>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</si>
  <si>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</si>
  <si>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</si>
  <si>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</si>
  <si>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</si>
  <si>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</si>
  <si>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</si>
  <si>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</si>
  <si>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</si>
  <si>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</si>
  <si>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</si>
  <si>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</si>
  <si>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</si>
  <si>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</si>
  <si>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</si>
  <si>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</si>
  <si>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</si>
  <si>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</si>
  <si>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</si>
  <si>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</si>
  <si>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</si>
  <si>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</si>
  <si>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</si>
  <si>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</si>
  <si>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</si>
  <si>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</si>
  <si>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</si>
  <si>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</si>
  <si>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</si>
  <si>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</si>
  <si>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</si>
  <si>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</si>
  <si>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</si>
  <si>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</si>
  <si>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</si>
  <si>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</si>
  <si>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</si>
  <si>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</si>
  <si>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</si>
  <si>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</si>
  <si>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</si>
  <si>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</si>
  <si>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</si>
  <si>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</si>
  <si>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</si>
  <si>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</si>
  <si>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</si>
  <si>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</si>
  <si>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</si>
  <si>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</si>
  <si>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</si>
  <si>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</si>
  <si>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</si>
  <si>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</si>
  <si>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</si>
  <si>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</si>
  <si>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</si>
  <si>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</si>
  <si>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</si>
  <si>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</si>
  <si>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</si>
  <si>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</si>
  <si>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</si>
  <si>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</si>
  <si>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</si>
  <si>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</si>
  <si>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</si>
  <si>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</si>
  <si>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</si>
  <si>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</si>
  <si>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</si>
  <si>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</si>
  <si>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</si>
  <si>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</si>
  <si>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</si>
  <si>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</si>
  <si>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</si>
  <si>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</si>
  <si>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</si>
  <si>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</si>
  <si>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</si>
  <si>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</si>
  <si>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</si>
  <si>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</si>
  <si>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</si>
  <si>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</si>
  <si>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</si>
  <si>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</si>
  <si>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</si>
  <si>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</si>
  <si>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</si>
  <si>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</si>
  <si>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</si>
  <si>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</si>
  <si>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</si>
  <si>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</si>
  <si>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</si>
  <si>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</si>
  <si>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</si>
  <si>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</si>
  <si>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</si>
  <si>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</si>
  <si>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</si>
  <si>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</si>
  <si>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</si>
  <si>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</si>
  <si>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</si>
  <si>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</si>
  <si>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</si>
  <si>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</si>
  <si>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</si>
  <si>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</si>
  <si>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</si>
  <si>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</si>
  <si>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</si>
  <si>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</si>
  <si>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</si>
  <si>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</si>
  <si>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</si>
  <si>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</si>
  <si>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</si>
  <si>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</si>
  <si>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</si>
  <si>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</si>
  <si>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</si>
  <si>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</si>
  <si>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</si>
  <si>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</si>
  <si>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</si>
  <si>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</si>
  <si>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</si>
  <si>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</si>
  <si>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</si>
  <si>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</si>
  <si>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</si>
  <si>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</si>
  <si>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</si>
  <si>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</si>
  <si>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</si>
  <si>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</si>
  <si>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</si>
  <si>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</si>
  <si>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</si>
  <si>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</si>
  <si>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</si>
  <si>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</si>
  <si>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</si>
  <si>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</si>
  <si>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</si>
  <si>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</si>
  <si>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</si>
  <si>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</si>
  <si>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</si>
  <si>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</si>
  <si>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</si>
  <si>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</si>
  <si>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</si>
  <si>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</si>
  <si>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</si>
  <si>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</si>
  <si>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</si>
  <si>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</si>
  <si>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</si>
  <si>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</si>
  <si>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</si>
  <si>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</si>
  <si>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</si>
  <si>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</si>
  <si>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</si>
  <si>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</si>
  <si>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</si>
  <si>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</si>
  <si>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</si>
  <si>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</si>
  <si>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</si>
  <si>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</si>
  <si>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</si>
  <si>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</si>
  <si>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</si>
  <si>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</si>
  <si>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</si>
  <si>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</si>
  <si>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</si>
  <si>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</si>
  <si>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</si>
  <si>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</si>
  <si>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</si>
  <si>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</si>
  <si>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</si>
  <si>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</si>
  <si>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</si>
  <si>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</si>
  <si>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</si>
  <si>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</si>
  <si>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</si>
  <si>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</si>
  <si>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</si>
  <si>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</si>
  <si>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</si>
  <si>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</si>
  <si>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</si>
  <si>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</si>
  <si>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</si>
  <si>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</si>
  <si>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</si>
  <si>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</si>
  <si>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</si>
  <si>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</si>
  <si>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</si>
  <si>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</si>
  <si>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</si>
  <si>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</si>
  <si>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</si>
  <si>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</si>
  <si>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</si>
  <si>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</si>
  <si>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</si>
  <si>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</si>
  <si>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</si>
  <si>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</si>
  <si>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</si>
  <si>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</si>
  <si>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</si>
  <si>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</si>
  <si>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</si>
  <si>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</si>
  <si>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</si>
  <si>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</si>
  <si>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</si>
  <si>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</si>
  <si>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</si>
  <si>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</si>
  <si>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</si>
  <si>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</si>
  <si>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</si>
  <si>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</si>
  <si>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</si>
  <si>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</si>
  <si>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</si>
  <si>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</si>
  <si>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</si>
  <si>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</si>
  <si>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</si>
  <si>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</si>
  <si>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</si>
  <si>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</si>
  <si>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</si>
  <si>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</si>
  <si>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</si>
  <si>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</si>
  <si>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</si>
  <si>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</si>
  <si>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</si>
  <si>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</si>
  <si>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</si>
  <si>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</si>
  <si>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</si>
  <si>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</si>
  <si>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</si>
  <si>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</si>
  <si>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</si>
  <si>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</si>
  <si>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</si>
  <si>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</si>
  <si>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</si>
  <si>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</si>
  <si>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</si>
  <si>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</si>
  <si>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</si>
  <si>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</si>
  <si>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</si>
  <si>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</si>
  <si>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</si>
  <si>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</si>
  <si>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</si>
  <si>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</si>
  <si>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</si>
  <si>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</si>
  <si>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</si>
  <si>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</si>
  <si>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</si>
  <si>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</si>
  <si>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</si>
  <si>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</si>
  <si>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</si>
  <si>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</si>
  <si>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</si>
  <si>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</si>
  <si>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</si>
  <si>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</si>
  <si>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</si>
  <si>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</si>
  <si>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</si>
  <si>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</si>
  <si>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</si>
  <si>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</si>
  <si>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</si>
  <si>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</si>
  <si>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</si>
  <si>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</si>
  <si>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</si>
  <si>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</si>
  <si>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</si>
  <si>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</si>
  <si>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</si>
  <si>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</si>
  <si>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</si>
  <si>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</si>
  <si>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</si>
  <si>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</si>
  <si>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</si>
  <si>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</si>
  <si>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</si>
  <si>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</si>
  <si>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</si>
  <si>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</si>
  <si>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</si>
  <si>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</si>
  <si>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</si>
  <si>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</si>
  <si>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</si>
  <si>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</si>
  <si>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</si>
  <si>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</si>
  <si>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</si>
  <si>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</si>
  <si>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</si>
  <si>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</si>
  <si>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</si>
  <si>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</si>
  <si>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</si>
  <si>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</si>
  <si>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</si>
  <si>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</si>
  <si>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</si>
  <si>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</si>
  <si>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</si>
  <si>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</si>
  <si>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</si>
  <si>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</si>
  <si>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</si>
  <si>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</si>
  <si>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</si>
  <si>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</si>
  <si>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</si>
  <si>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</si>
  <si>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</si>
  <si>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</si>
  <si>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</si>
  <si>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</si>
  <si>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</si>
  <si>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</si>
  <si>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</si>
  <si>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</si>
  <si>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</si>
  <si>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</si>
  <si>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</si>
  <si>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</si>
  <si>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</si>
  <si>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</si>
  <si>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</si>
  <si>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</si>
  <si>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</si>
  <si>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</si>
  <si>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</si>
  <si>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</si>
  <si>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</si>
  <si>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</si>
  <si>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</si>
  <si>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</si>
  <si>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</si>
  <si>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</si>
  <si>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</si>
  <si>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</si>
  <si>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</si>
  <si>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</si>
  <si>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</si>
  <si>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</si>
  <si>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</si>
  <si>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</si>
  <si>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</si>
  <si>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</si>
  <si>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</si>
  <si>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</si>
  <si>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</si>
  <si>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</si>
  <si>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</si>
  <si>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</si>
  <si>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</si>
  <si>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</si>
  <si>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</si>
  <si>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</si>
  <si>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</si>
  <si>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</si>
  <si>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</si>
  <si>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</si>
  <si>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</si>
  <si>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</si>
  <si>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</si>
  <si>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</si>
  <si>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</si>
  <si>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</si>
  <si>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</si>
  <si>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</si>
  <si>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</si>
  <si>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</si>
  <si>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</si>
  <si>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</si>
  <si>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</si>
  <si>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</si>
  <si>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</si>
  <si>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</si>
  <si>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</si>
  <si>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</si>
  <si>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</si>
  <si>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</si>
  <si>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</si>
  <si>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</si>
  <si>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</si>
  <si>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</si>
  <si>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</si>
  <si>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</si>
  <si>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</si>
  <si>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</si>
  <si>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</si>
  <si>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</si>
  <si>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</si>
  <si>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</si>
  <si>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</si>
  <si>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</si>
  <si>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</si>
  <si>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</si>
  <si>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</si>
  <si>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</si>
  <si>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</si>
  <si>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</si>
  <si>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</si>
  <si>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</si>
  <si>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</si>
  <si>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</si>
  <si>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</si>
  <si>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</si>
  <si>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</si>
  <si>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</si>
  <si>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</si>
  <si>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</si>
  <si>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</si>
  <si>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</si>
  <si>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</si>
  <si>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</si>
  <si>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</si>
  <si>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</si>
  <si>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</si>
  <si>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</si>
  <si>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</si>
  <si>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</si>
  <si>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</si>
  <si>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</si>
  <si>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</si>
  <si>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</si>
  <si>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</si>
  <si>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</si>
  <si>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</si>
  <si>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</si>
  <si>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</si>
  <si>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</si>
  <si>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</si>
  <si>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</si>
  <si>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</si>
  <si>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</si>
  <si>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</si>
  <si>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</si>
  <si>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</si>
  <si>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</si>
  <si>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</si>
  <si>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</si>
  <si>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</si>
  <si>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</si>
  <si>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</si>
  <si>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</si>
  <si>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</si>
  <si>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</si>
  <si>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</si>
  <si>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</si>
  <si>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</si>
  <si>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</si>
  <si>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</si>
  <si>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</si>
  <si>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</si>
  <si>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</si>
  <si>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</si>
  <si>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</si>
  <si>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</si>
  <si>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</si>
  <si>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</si>
  <si>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</si>
  <si>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</si>
  <si>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</si>
  <si>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</si>
  <si>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</si>
  <si>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</si>
  <si>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</si>
  <si>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</si>
  <si>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</si>
  <si>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</si>
  <si>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</si>
  <si>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</si>
  <si>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</si>
  <si>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</si>
  <si>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</si>
  <si>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</si>
  <si>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</si>
  <si>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</si>
  <si>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</si>
  <si>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</si>
  <si>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</si>
  <si>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</si>
  <si>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</si>
  <si>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</si>
  <si>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</si>
  <si>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</si>
  <si>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</si>
  <si>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</si>
  <si>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</si>
  <si>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</si>
  <si>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</si>
  <si>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</si>
  <si>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</si>
  <si>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</si>
  <si>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</si>
  <si>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</si>
  <si>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</si>
  <si>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</si>
  <si>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</si>
  <si>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</si>
  <si>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</si>
  <si>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</si>
  <si>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</si>
  <si>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</si>
  <si>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</si>
  <si>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</si>
  <si>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</si>
  <si>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</si>
  <si>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</si>
  <si>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</si>
  <si>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</si>
  <si>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</si>
  <si>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</si>
  <si>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</si>
  <si>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</si>
  <si>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</si>
  <si>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</si>
  <si>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</si>
  <si>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</si>
  <si>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</si>
  <si>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</si>
  <si>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</si>
  <si>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</si>
  <si>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</si>
  <si>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</si>
  <si>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</si>
  <si>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</si>
  <si>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</si>
  <si>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</si>
  <si>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</si>
  <si>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</si>
  <si>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</si>
  <si>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</si>
  <si>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</si>
  <si>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</si>
  <si>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</si>
  <si>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</si>
  <si>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</si>
  <si>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</si>
  <si>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</si>
  <si>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</si>
  <si>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</si>
  <si>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</si>
  <si>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</si>
  <si>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</si>
  <si>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</si>
  <si>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</si>
  <si>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</si>
  <si>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</si>
  <si>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</si>
  <si>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</si>
  <si>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</si>
  <si>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</si>
  <si>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</si>
  <si>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</si>
  <si>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</si>
  <si>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</si>
  <si>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</si>
  <si>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</si>
  <si>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</si>
  <si>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</si>
  <si>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</si>
  <si>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</si>
  <si>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</si>
  <si>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</si>
  <si>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</si>
  <si>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</si>
  <si>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</si>
  <si>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</si>
  <si>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</si>
  <si>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</si>
  <si>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</si>
  <si>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</si>
  <si>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</si>
  <si>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</si>
  <si>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</si>
  <si>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</si>
  <si>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</si>
  <si>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</si>
  <si>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</si>
  <si>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</si>
  <si>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</si>
  <si>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</si>
  <si>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</si>
  <si>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</si>
  <si>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</si>
  <si>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</si>
  <si>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</si>
  <si>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</si>
  <si>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</si>
  <si>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</si>
  <si>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</si>
  <si>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</si>
  <si>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</si>
  <si>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</si>
  <si>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</si>
  <si>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</si>
  <si>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</si>
  <si>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</si>
  <si>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</si>
  <si>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</si>
  <si>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</si>
  <si>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</si>
  <si>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</si>
  <si>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</si>
  <si>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</si>
  <si>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</si>
  <si>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</si>
  <si>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</si>
  <si>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</si>
  <si>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</si>
  <si>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</si>
  <si>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</si>
  <si>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</si>
  <si>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</si>
  <si>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</si>
  <si>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</si>
  <si>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</si>
  <si>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</si>
  <si>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</si>
  <si>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</si>
  <si>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</si>
  <si>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</si>
  <si>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</si>
  <si>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</si>
  <si>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</si>
  <si>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</si>
  <si>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</si>
  <si>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</si>
  <si>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</si>
  <si>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</si>
  <si>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</si>
  <si>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</si>
  <si>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</si>
  <si>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</si>
  <si>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</si>
  <si>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</si>
  <si>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</si>
  <si>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</si>
  <si>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</si>
  <si>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</si>
  <si>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</si>
  <si>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</si>
  <si>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</si>
  <si>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</si>
  <si>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</si>
  <si>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</si>
  <si>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</si>
  <si>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</si>
  <si>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</si>
  <si>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</si>
  <si>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</si>
  <si>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</si>
  <si>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</si>
  <si>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</si>
  <si>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</si>
  <si>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</si>
  <si>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</si>
  <si>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</si>
  <si>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</si>
  <si>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</si>
  <si>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</si>
  <si>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</si>
  <si>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</si>
  <si>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</si>
  <si>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</si>
  <si>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</si>
  <si>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</si>
  <si>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</si>
  <si>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</si>
  <si>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</si>
  <si>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</si>
  <si>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</si>
  <si>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</si>
  <si>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</si>
  <si>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</si>
  <si>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</si>
  <si>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</si>
  <si>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</si>
  <si>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</si>
  <si>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</si>
  <si>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</si>
  <si>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</si>
  <si>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</si>
  <si>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</si>
  <si>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</si>
  <si>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</si>
  <si>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</si>
  <si>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</si>
  <si>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</si>
  <si>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</si>
  <si>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</si>
  <si>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</si>
  <si>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</si>
  <si>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</si>
  <si>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</si>
  <si>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</si>
  <si>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</si>
  <si>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</si>
  <si>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</si>
  <si>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</si>
  <si>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</si>
  <si>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</si>
  <si>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</si>
  <si>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</si>
  <si>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</si>
  <si>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</si>
  <si>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</si>
  <si>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</si>
  <si>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</si>
  <si>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</si>
  <si>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</si>
  <si>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</si>
  <si>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</si>
  <si>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</si>
  <si>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</si>
  <si>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</si>
  <si>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</si>
  <si>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</si>
  <si>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</si>
  <si>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</si>
  <si>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</si>
  <si>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</si>
  <si>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</si>
  <si>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</si>
  <si>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</si>
  <si>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</si>
  <si>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</si>
  <si>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</si>
  <si>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</si>
  <si>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</si>
  <si>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</si>
  <si>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</si>
  <si>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</si>
  <si>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</si>
  <si>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</si>
  <si>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</si>
  <si>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</si>
  <si>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</si>
  <si>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</si>
  <si>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</si>
  <si>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</si>
  <si>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</si>
  <si>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</si>
  <si>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</si>
  <si>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</si>
  <si>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</si>
  <si>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</si>
  <si>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</si>
  <si>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</si>
  <si>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</si>
  <si>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</si>
  <si>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</si>
  <si>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</si>
  <si>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</si>
  <si>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</si>
  <si>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</si>
  <si>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</si>
  <si>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</si>
  <si>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</si>
  <si>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</si>
  <si>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</si>
  <si>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</si>
  <si>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</si>
  <si>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</si>
  <si>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</si>
  <si>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</si>
  <si>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</si>
  <si>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</si>
  <si>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</si>
  <si>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</si>
  <si>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</si>
  <si>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</si>
  <si>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</si>
  <si>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</si>
  <si>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</si>
  <si>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</si>
  <si>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</si>
  <si>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</si>
  <si>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</si>
  <si>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</si>
  <si>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</si>
  <si>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</si>
  <si>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</si>
  <si>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</si>
  <si>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</si>
  <si>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</si>
  <si>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</si>
  <si>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</si>
  <si>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</si>
  <si>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</si>
  <si>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</si>
  <si>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</si>
  <si>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</si>
  <si>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</si>
  <si>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</si>
  <si>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</si>
  <si>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</si>
  <si>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</si>
  <si>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</si>
  <si>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</si>
  <si>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</si>
  <si>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</si>
  <si>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</si>
  <si>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</si>
  <si>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</si>
  <si>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</si>
  <si>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</si>
  <si>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</si>
  <si>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</si>
  <si>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</si>
  <si>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</si>
  <si>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</si>
  <si>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</si>
  <si>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</si>
  <si>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</si>
  <si>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</si>
  <si>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</si>
  <si>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</si>
  <si>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</si>
  <si>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</si>
  <si>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</si>
  <si>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</si>
  <si>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</si>
  <si>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</si>
  <si>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</si>
  <si>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</si>
  <si>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</si>
  <si>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</si>
  <si>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</si>
  <si>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</si>
  <si>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</si>
  <si>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</si>
  <si>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</si>
  <si>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</si>
  <si>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</si>
  <si>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</si>
  <si>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</si>
  <si>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</si>
  <si>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</si>
  <si>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</si>
  <si>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</si>
  <si>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</si>
  <si>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</si>
  <si>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</si>
  <si>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</si>
  <si>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</si>
  <si>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</si>
  <si>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</si>
  <si>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</si>
  <si>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</si>
  <si>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</si>
  <si>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</si>
  <si>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</si>
  <si>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</si>
  <si>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</si>
  <si>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</si>
  <si>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</si>
  <si>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</si>
  <si>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</si>
  <si>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</si>
  <si>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</si>
  <si>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</si>
  <si>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</si>
  <si>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</si>
  <si>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</si>
  <si>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</si>
  <si>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</si>
  <si>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</si>
  <si>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</si>
  <si>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</si>
  <si>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</si>
  <si>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</si>
  <si>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</si>
  <si>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</si>
  <si>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</si>
  <si>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</si>
  <si>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</si>
  <si>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</si>
  <si>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</si>
  <si>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</si>
  <si>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</si>
  <si>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</si>
  <si>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</si>
  <si>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</si>
  <si>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</si>
  <si>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</si>
  <si>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</si>
  <si>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</si>
  <si>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</si>
  <si>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</si>
  <si>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</si>
  <si>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</si>
  <si>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</si>
  <si>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</si>
  <si>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</si>
  <si>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</si>
  <si>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</si>
  <si>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</si>
  <si>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</si>
  <si>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</si>
  <si>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</si>
  <si>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</si>
  <si>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</si>
  <si>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</si>
  <si>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</si>
  <si>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</si>
  <si>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</si>
  <si>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</si>
  <si>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</si>
  <si>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</si>
  <si>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</si>
  <si>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</si>
  <si>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</si>
  <si>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</si>
  <si>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</si>
  <si>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</si>
  <si>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</si>
  <si>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</si>
  <si>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</si>
  <si>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</si>
  <si>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</si>
  <si>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</si>
  <si>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</si>
  <si>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</si>
  <si>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</si>
  <si>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</si>
  <si>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</si>
  <si>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</si>
  <si>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</si>
  <si>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</si>
  <si>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</si>
  <si>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</si>
  <si>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</si>
  <si>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</si>
  <si>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</si>
  <si>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</si>
  <si>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</si>
  <si>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</si>
  <si>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</si>
  <si>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</si>
  <si>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</si>
  <si>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</si>
  <si>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</si>
  <si>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</si>
  <si>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</si>
  <si>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</si>
  <si>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</si>
  <si>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</si>
  <si>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</si>
  <si>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</si>
  <si>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</si>
  <si>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</si>
  <si>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</si>
  <si>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</si>
  <si>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</si>
  <si>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</si>
  <si>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</si>
  <si>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</si>
  <si>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</si>
  <si>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</si>
  <si>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</si>
  <si>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</si>
  <si>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</si>
  <si>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</si>
  <si>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</si>
  <si>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</si>
  <si>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</si>
  <si>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</si>
  <si>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</si>
  <si>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</si>
  <si>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</si>
  <si>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</si>
  <si>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</si>
  <si>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</si>
  <si>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</si>
  <si>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</si>
  <si>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</si>
  <si>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</si>
  <si>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</si>
  <si>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</si>
  <si>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</si>
  <si>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</si>
  <si>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</si>
  <si>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</si>
  <si>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</si>
  <si>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</si>
  <si>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</si>
  <si>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</si>
  <si>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</si>
  <si>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</si>
  <si>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</si>
  <si>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</si>
  <si>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</si>
  <si>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</si>
  <si>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</si>
  <si>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</si>
  <si>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</si>
  <si>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</si>
  <si>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</si>
  <si>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</si>
  <si>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</si>
  <si>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</si>
  <si>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</si>
  <si>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</si>
  <si>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</si>
  <si>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</si>
  <si>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</si>
  <si>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</si>
  <si>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</si>
  <si>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</si>
  <si>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</si>
  <si>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</si>
  <si>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</si>
  <si>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</si>
  <si>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</si>
  <si>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</si>
  <si>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</si>
  <si>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</si>
  <si>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</si>
  <si>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</si>
  <si>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</si>
  <si>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</si>
  <si>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</si>
  <si>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</si>
  <si>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</si>
  <si>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</si>
  <si>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</si>
  <si>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</si>
  <si>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</si>
  <si>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</si>
  <si>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</si>
  <si>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</si>
  <si>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</si>
  <si>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</si>
  <si>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</si>
  <si>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</si>
  <si>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</si>
  <si>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</si>
  <si>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</si>
  <si>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</si>
  <si>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</si>
  <si>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</si>
  <si>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</si>
  <si>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</si>
  <si>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</si>
  <si>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</si>
  <si>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</si>
  <si>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</si>
  <si>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</si>
  <si>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</si>
  <si>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</si>
  <si>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</si>
  <si>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</si>
  <si>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</si>
  <si>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</si>
  <si>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</si>
  <si>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</si>
  <si>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</si>
  <si>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</si>
  <si>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</si>
  <si>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</si>
  <si>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</si>
  <si>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</si>
  <si>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</si>
  <si>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</si>
  <si>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</si>
  <si>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</si>
  <si>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</si>
  <si>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</si>
  <si>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</si>
  <si>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</si>
  <si>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</si>
  <si>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</si>
  <si>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</si>
  <si>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</si>
  <si>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</si>
  <si>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</si>
  <si>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</si>
  <si>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</si>
  <si>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</si>
  <si>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</si>
  <si>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</si>
  <si>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</si>
  <si>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</si>
  <si>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</si>
  <si>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</si>
  <si>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</si>
  <si>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</si>
  <si>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</si>
  <si>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</si>
  <si>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</si>
  <si>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</si>
  <si>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</si>
  <si>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</si>
  <si>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</si>
  <si>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</si>
  <si>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</si>
  <si>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</si>
  <si>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</si>
  <si>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</si>
  <si>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</si>
  <si>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</si>
  <si>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</si>
  <si>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</si>
  <si>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</si>
  <si>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</si>
  <si>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</si>
  <si>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</si>
  <si>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</si>
  <si>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</si>
  <si>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</si>
  <si>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</si>
  <si>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</si>
  <si>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</si>
  <si>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</si>
  <si>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</si>
  <si>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</si>
  <si>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</si>
  <si>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</si>
  <si>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</si>
  <si>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</si>
  <si>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</si>
  <si>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</si>
  <si>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</si>
  <si>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</si>
  <si>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</si>
  <si>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</si>
  <si>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</si>
  <si>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</si>
  <si>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</si>
  <si>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</si>
  <si>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</si>
  <si>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</si>
  <si>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</si>
  <si>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</si>
  <si>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</si>
  <si>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</si>
  <si>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</si>
  <si>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</si>
  <si>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</si>
  <si>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</si>
  <si>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</si>
  <si>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</si>
  <si>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</si>
  <si>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</si>
  <si>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</si>
  <si>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</si>
  <si>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</si>
  <si>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</si>
  <si>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</si>
  <si>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</si>
  <si>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</si>
  <si>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</si>
  <si>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</si>
  <si>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</si>
  <si>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</si>
  <si>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</si>
  <si>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</si>
  <si>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</si>
  <si>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</si>
  <si>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</si>
  <si>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</si>
  <si>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</si>
  <si>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</si>
  <si>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</si>
  <si>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</si>
  <si>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</si>
  <si>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</si>
  <si>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</si>
  <si>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</si>
  <si>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</si>
  <si>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</si>
  <si>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</si>
  <si>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</si>
  <si>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</si>
  <si>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</si>
  <si>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</si>
  <si>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</si>
  <si>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</si>
  <si>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</si>
  <si>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</si>
  <si>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</si>
  <si>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</si>
  <si>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</si>
  <si>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</si>
  <si>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</si>
  <si>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</si>
  <si>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</si>
  <si>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</si>
  <si>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</si>
  <si>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</si>
  <si>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</si>
  <si>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</si>
  <si>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</si>
  <si>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</si>
  <si>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</si>
  <si>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</si>
  <si>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</si>
  <si>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</si>
  <si>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</si>
  <si>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</si>
  <si>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</si>
  <si>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</si>
  <si>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</si>
  <si>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</si>
  <si>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</si>
  <si>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</si>
  <si>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</si>
  <si>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</si>
  <si>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</si>
  <si>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</si>
  <si>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</si>
  <si>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</si>
  <si>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</si>
  <si>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</si>
  <si>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</si>
  <si>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</si>
  <si>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</si>
  <si>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</si>
  <si>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</si>
  <si>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</si>
  <si>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</si>
  <si>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</si>
  <si>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</si>
  <si>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</si>
  <si>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</si>
  <si>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</si>
  <si>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</si>
  <si>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</si>
  <si>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</si>
  <si>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</si>
  <si>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</si>
  <si>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</si>
  <si>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</si>
  <si>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</si>
  <si>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</si>
  <si>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</si>
  <si>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</si>
  <si>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</si>
  <si>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</si>
  <si>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</si>
  <si>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</si>
  <si>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</si>
  <si>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</si>
  <si>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</si>
  <si>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</si>
  <si>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</si>
  <si>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</si>
  <si>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</si>
  <si>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</si>
  <si>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</si>
  <si>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</si>
  <si>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</si>
  <si>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</si>
  <si>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</si>
  <si>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</si>
  <si>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</si>
  <si>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</si>
  <si>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</si>
  <si>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</si>
  <si>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</si>
  <si>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</si>
  <si>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</si>
  <si>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</si>
  <si>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</si>
  <si>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</si>
  <si>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</si>
  <si>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</si>
  <si>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</si>
  <si>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</si>
  <si>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</si>
  <si>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</si>
  <si>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</si>
  <si>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</si>
  <si>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</si>
  <si>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</si>
  <si>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</si>
  <si>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</si>
  <si>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</si>
  <si>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</si>
  <si>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</si>
  <si>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</si>
  <si>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</si>
  <si>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</si>
  <si>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</si>
  <si>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</si>
  <si>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</si>
  <si>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</si>
  <si>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</si>
  <si>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</si>
  <si>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</si>
  <si>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</si>
  <si>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</si>
  <si>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</si>
  <si>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</si>
  <si>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</si>
  <si>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</si>
  <si>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</si>
  <si>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</si>
  <si>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</si>
  <si>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</si>
  <si>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</si>
  <si>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</si>
  <si>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</si>
  <si>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</si>
  <si>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</si>
  <si>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</si>
  <si>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</si>
  <si>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</si>
  <si>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</si>
  <si>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</si>
  <si>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</si>
  <si>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</si>
  <si>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</si>
  <si>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</si>
  <si>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</si>
  <si>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</si>
  <si>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</si>
  <si>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</si>
  <si>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</si>
  <si>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</si>
  <si>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</si>
  <si>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</si>
  <si>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</si>
  <si>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</si>
  <si>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</si>
  <si>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</si>
  <si>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</si>
  <si>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</si>
  <si>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</si>
  <si>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</si>
  <si>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</si>
  <si>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</si>
  <si>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</si>
  <si>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</si>
  <si>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</si>
  <si>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</si>
  <si>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</si>
  <si>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</si>
  <si>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</si>
  <si>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</si>
  <si>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</si>
  <si>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</si>
  <si>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</si>
  <si>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</si>
  <si>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</si>
  <si>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</si>
  <si>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</si>
  <si>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</si>
  <si>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</si>
  <si>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</si>
  <si>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</si>
  <si>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</si>
  <si>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</si>
  <si>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</si>
  <si>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</si>
  <si>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</si>
  <si>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</si>
  <si>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</si>
  <si>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</si>
  <si>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</si>
  <si>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</si>
  <si>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</si>
  <si>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</si>
  <si>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</si>
  <si>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</si>
  <si>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</si>
  <si>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</si>
  <si>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</si>
  <si>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</si>
  <si>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</si>
  <si>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</si>
  <si>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</si>
  <si>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</si>
  <si>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</si>
  <si>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</si>
  <si>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</si>
  <si>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</si>
  <si>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</si>
  <si>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</si>
  <si>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</si>
  <si>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</si>
  <si>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</si>
  <si>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</si>
  <si>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</si>
  <si>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</si>
  <si>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</si>
  <si>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</si>
  <si>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</si>
  <si>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</si>
  <si>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</si>
  <si>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</si>
  <si>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</si>
  <si>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</si>
  <si>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</si>
  <si>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</si>
  <si>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</si>
  <si>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</si>
  <si>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</si>
  <si>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</si>
  <si>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</si>
  <si>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</si>
  <si>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</si>
  <si>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</si>
  <si>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</si>
  <si>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</si>
  <si>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</si>
  <si>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</si>
  <si>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</si>
  <si>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</si>
  <si>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</si>
  <si>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</si>
  <si>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</si>
  <si>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</si>
  <si>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</si>
  <si>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</si>
  <si>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</si>
  <si>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</si>
  <si>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</si>
  <si>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</si>
  <si>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</si>
  <si>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</si>
  <si>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</si>
  <si>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</si>
  <si>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</si>
  <si>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</si>
  <si>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</si>
  <si>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</si>
  <si>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</si>
  <si>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</si>
  <si>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</si>
  <si>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</si>
  <si>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</si>
  <si>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</si>
  <si>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</si>
  <si>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</si>
  <si>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</si>
  <si>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</si>
  <si>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</si>
  <si>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</si>
  <si>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</si>
  <si>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</si>
  <si>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</si>
  <si>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</si>
  <si>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</si>
  <si>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</si>
  <si>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</si>
  <si>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</si>
  <si>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</si>
  <si>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</si>
  <si>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</si>
  <si>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</si>
  <si>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</si>
  <si>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</si>
  <si>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</si>
  <si>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</si>
  <si>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</si>
  <si>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</si>
  <si>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</si>
  <si>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</si>
  <si>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</si>
  <si>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</si>
  <si>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</si>
  <si>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</si>
  <si>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</si>
  <si>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</si>
  <si>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</si>
  <si>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</si>
  <si>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</si>
  <si>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</si>
  <si>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</si>
  <si>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</si>
  <si>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</si>
  <si>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</si>
  <si>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</si>
  <si>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</si>
  <si>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</si>
  <si>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</si>
  <si>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</si>
  <si>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</si>
  <si>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</si>
  <si>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</si>
  <si>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</si>
  <si>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</si>
  <si>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</si>
  <si>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</si>
  <si>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</si>
  <si>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</si>
  <si>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</si>
  <si>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</si>
  <si>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</si>
  <si>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</si>
  <si>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</si>
  <si>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</si>
  <si>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</si>
  <si>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</si>
  <si>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</si>
  <si>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</si>
  <si>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</si>
  <si>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</si>
  <si>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</si>
  <si>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</si>
  <si>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</si>
  <si>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</si>
  <si>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</si>
  <si>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</si>
  <si>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</si>
  <si>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</si>
  <si>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</si>
  <si>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</si>
  <si>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</si>
  <si>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</si>
  <si>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</si>
  <si>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</si>
  <si>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</si>
  <si>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</si>
  <si>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</si>
  <si>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</si>
  <si>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</si>
  <si>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</si>
  <si>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</si>
  <si>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</si>
  <si>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</si>
  <si>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</si>
  <si>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</si>
  <si>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</si>
  <si>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</si>
  <si>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</si>
  <si>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</si>
  <si>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</si>
  <si>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</si>
  <si>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</si>
  <si>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</si>
  <si>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</si>
  <si>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</si>
  <si>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</si>
  <si>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</si>
  <si>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</si>
  <si>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</si>
  <si>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</si>
  <si>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</si>
  <si>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</si>
  <si>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</si>
  <si>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</si>
  <si>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</si>
  <si>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</si>
  <si>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</si>
  <si>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</si>
  <si>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</si>
  <si>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</si>
  <si>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</si>
  <si>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</si>
  <si>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</si>
  <si>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</si>
  <si>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</si>
  <si>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</si>
  <si>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</si>
  <si>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</si>
  <si>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</si>
  <si>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</si>
  <si>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</si>
  <si>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</si>
  <si>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</si>
  <si>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</si>
  <si>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</si>
  <si>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</si>
  <si>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</si>
  <si>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</si>
  <si>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</si>
  <si>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</si>
  <si>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</si>
  <si>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</si>
  <si>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</si>
  <si>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</si>
  <si>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</si>
  <si>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</si>
  <si>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</si>
  <si>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</si>
  <si>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</si>
  <si>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</si>
  <si>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</si>
  <si>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</si>
  <si>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</si>
  <si>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</si>
  <si>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</si>
  <si>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</si>
  <si>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</si>
  <si>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</si>
  <si>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</si>
  <si>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</si>
  <si>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</si>
  <si>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</si>
  <si>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</si>
  <si>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</si>
  <si>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</si>
  <si>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</si>
  <si>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</si>
  <si>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</si>
  <si>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</si>
  <si>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</si>
  <si>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</si>
  <si>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</si>
  <si>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</si>
  <si>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</si>
  <si>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</si>
  <si>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</si>
  <si>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</si>
  <si>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</si>
  <si>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</si>
  <si>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</si>
  <si>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</si>
  <si>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</si>
  <si>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</si>
  <si>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</si>
  <si>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</si>
  <si>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</si>
  <si>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</si>
  <si>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</si>
  <si>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</si>
  <si>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</si>
  <si>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</si>
  <si>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</si>
  <si>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</si>
  <si>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</si>
  <si>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</si>
  <si>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</si>
  <si>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</si>
  <si>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</si>
  <si>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</si>
  <si>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</si>
  <si>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</si>
  <si>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</si>
  <si>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</si>
  <si>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</si>
  <si>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</si>
  <si>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</si>
  <si>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</si>
  <si>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</si>
  <si>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</si>
  <si>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</si>
  <si>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</si>
  <si>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</si>
  <si>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</si>
  <si>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</si>
  <si>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</si>
  <si>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</si>
  <si>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</si>
  <si>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</si>
  <si>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</si>
  <si>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</si>
  <si>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</si>
  <si>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</si>
  <si>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</si>
  <si>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</si>
  <si>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</si>
  <si>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</si>
  <si>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</si>
  <si>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</si>
  <si>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</si>
  <si>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</si>
  <si>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</si>
  <si>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</si>
  <si>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</si>
  <si>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</si>
  <si>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</si>
  <si>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</si>
  <si>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</si>
  <si>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</si>
  <si>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</si>
  <si>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</si>
  <si>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</si>
  <si>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</si>
  <si>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</si>
  <si>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</si>
  <si>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</si>
  <si>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</si>
  <si>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</si>
  <si>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</si>
  <si>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</si>
  <si>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</si>
  <si>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</si>
  <si>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</si>
  <si>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</si>
  <si>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</si>
  <si>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</si>
  <si>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</si>
  <si>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</si>
  <si>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</si>
  <si>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</si>
  <si>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</si>
  <si>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</si>
  <si>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</si>
  <si>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</si>
  <si>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</si>
  <si>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</si>
  <si>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</si>
  <si>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</si>
  <si>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</si>
  <si>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</si>
  <si>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</si>
  <si>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</si>
  <si>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</si>
  <si>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</si>
  <si>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</si>
  <si>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</si>
  <si>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</si>
  <si>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</si>
  <si>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</si>
  <si>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</si>
  <si>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</si>
  <si>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</si>
  <si>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</si>
  <si>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</si>
  <si>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</si>
  <si>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</si>
  <si>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</si>
  <si>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</si>
  <si>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</si>
  <si>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</si>
  <si>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</si>
  <si>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</si>
  <si>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</si>
  <si>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</si>
  <si>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</si>
  <si>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</si>
  <si>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</si>
  <si>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</si>
  <si>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</si>
  <si>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</si>
  <si>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</si>
  <si>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</si>
  <si>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</si>
  <si>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</si>
  <si>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</si>
  <si>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</si>
  <si>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</si>
  <si>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</si>
  <si>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</si>
  <si>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</si>
  <si>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</si>
  <si>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</si>
  <si>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</si>
  <si>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</si>
  <si>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</si>
  <si>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</si>
  <si>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</si>
  <si>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</si>
  <si>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</si>
  <si>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</si>
  <si>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</si>
  <si>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</si>
  <si>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</si>
  <si>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</si>
  <si>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</si>
  <si>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</si>
  <si>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</si>
  <si>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</si>
  <si>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</si>
  <si>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</si>
  <si>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</si>
  <si>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</si>
  <si>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</si>
  <si>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</si>
  <si>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</si>
  <si>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</si>
  <si>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</si>
  <si>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</si>
  <si>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</si>
  <si>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</si>
  <si>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</si>
  <si>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</si>
  <si>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</si>
  <si>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</si>
  <si>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</si>
  <si>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</si>
  <si>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</si>
  <si>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</si>
  <si>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</si>
  <si>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</si>
  <si>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</si>
  <si>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</si>
  <si>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</si>
  <si>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</si>
  <si>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</si>
  <si>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</si>
  <si>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</si>
  <si>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</si>
  <si>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</si>
  <si>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</si>
  <si>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</si>
  <si>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</si>
  <si>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</si>
  <si>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</si>
  <si>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</si>
  <si>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</si>
  <si>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</si>
  <si>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</si>
  <si>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</si>
  <si>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</si>
  <si>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</si>
  <si>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</si>
  <si>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</si>
  <si>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</si>
  <si>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</si>
  <si>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</si>
  <si>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</si>
  <si>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</si>
  <si>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</si>
  <si>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</si>
  <si>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</si>
  <si>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</si>
  <si>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</si>
  <si>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</si>
  <si>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</si>
  <si>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</si>
  <si>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</si>
  <si>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</si>
  <si>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</si>
  <si>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</si>
  <si>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</si>
  <si>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</si>
  <si>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</si>
  <si>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</si>
  <si>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</si>
  <si>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</si>
  <si>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</si>
  <si>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</si>
  <si>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</si>
  <si>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</si>
  <si>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</si>
  <si>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</si>
  <si>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</si>
  <si>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</si>
  <si>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</si>
  <si>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</si>
  <si>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</si>
  <si>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</si>
  <si>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</si>
  <si>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</si>
  <si>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</si>
  <si>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</si>
  <si>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</si>
  <si>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</si>
  <si>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</si>
  <si>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</si>
  <si>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</si>
  <si>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</si>
  <si>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</si>
  <si>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</si>
  <si>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</si>
  <si>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</si>
  <si>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</si>
  <si>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</si>
  <si>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</si>
  <si>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</si>
  <si>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</si>
  <si>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</si>
  <si>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</si>
  <si>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</si>
  <si>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</si>
  <si>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</si>
  <si>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</si>
  <si>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</si>
  <si>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</si>
  <si>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</si>
  <si>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</si>
  <si>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</si>
  <si>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</si>
  <si>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</si>
  <si>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</si>
  <si>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</si>
  <si>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</si>
  <si>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</si>
  <si>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</si>
  <si>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</si>
  <si>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</si>
  <si>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</si>
  <si>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</si>
  <si>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</si>
  <si>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</si>
  <si>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</si>
  <si>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</si>
  <si>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</si>
  <si>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</si>
  <si>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</si>
  <si>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</si>
  <si>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</si>
  <si>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</si>
  <si>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</si>
  <si>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</si>
  <si>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</si>
  <si>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</si>
  <si>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</si>
  <si>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</si>
  <si>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</si>
  <si>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</si>
  <si>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</si>
  <si>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</si>
  <si>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</si>
  <si>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</si>
  <si>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</si>
  <si>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</si>
  <si>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</si>
  <si>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</si>
  <si>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</si>
  <si>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</si>
  <si>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</si>
  <si>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</si>
  <si>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</si>
  <si>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</si>
  <si>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</si>
  <si>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</si>
  <si>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</si>
  <si>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</si>
  <si>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</si>
  <si>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</si>
  <si>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</si>
  <si>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</si>
  <si>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</si>
  <si>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</si>
  <si>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</si>
  <si>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</si>
  <si>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</si>
  <si>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</si>
  <si>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</si>
  <si>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</si>
  <si>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</si>
  <si>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</si>
  <si>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</si>
  <si>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</si>
  <si>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</si>
  <si>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</si>
  <si>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</si>
  <si>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</si>
  <si>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</si>
  <si>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</si>
  <si>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</si>
  <si>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</si>
  <si>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</si>
  <si>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</si>
  <si>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</si>
  <si>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</si>
  <si>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</si>
  <si>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</si>
  <si>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</si>
  <si>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</si>
  <si>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</si>
  <si>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</si>
  <si>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</si>
  <si>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</si>
  <si>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</si>
  <si>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</si>
  <si>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</si>
  <si>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</si>
  <si>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</si>
  <si>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</si>
  <si>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</si>
  <si>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</si>
  <si>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</si>
  <si>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</si>
  <si>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</si>
  <si>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</si>
  <si>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</si>
  <si>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</si>
  <si>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</si>
  <si>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</si>
  <si>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</si>
  <si>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</si>
  <si>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</si>
  <si>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</si>
  <si>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</si>
  <si>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</si>
  <si>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</si>
  <si>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</si>
  <si>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</si>
  <si>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</si>
  <si>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</si>
  <si>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</si>
  <si>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</si>
  <si>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</si>
  <si>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</si>
  <si>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</si>
  <si>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</si>
  <si>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</si>
  <si>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</si>
  <si>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</si>
  <si>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</si>
  <si>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</si>
  <si>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</si>
  <si>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</si>
  <si>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</si>
  <si>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</si>
  <si>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</si>
  <si>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</si>
  <si>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</si>
  <si>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</si>
  <si>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</si>
  <si>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</si>
  <si>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</si>
  <si>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</si>
  <si>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</si>
  <si>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</si>
  <si>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</si>
  <si>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</si>
  <si>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</si>
  <si>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</si>
  <si>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</si>
  <si>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</si>
  <si>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</si>
  <si>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</si>
  <si>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</si>
  <si>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</si>
  <si>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</si>
  <si>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</si>
  <si>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</si>
  <si>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</si>
  <si>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</si>
  <si>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</si>
  <si>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</si>
  <si>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</si>
  <si>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</si>
  <si>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</si>
  <si>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</si>
  <si>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</si>
  <si>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</si>
  <si>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</si>
  <si>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</si>
  <si>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</si>
  <si>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</si>
  <si>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</si>
  <si>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</si>
  <si>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</si>
  <si>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</si>
  <si>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</si>
  <si>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</si>
  <si>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</si>
  <si>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</si>
  <si>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</si>
  <si>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</si>
  <si>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</si>
  <si>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</si>
  <si>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</si>
  <si>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</si>
  <si>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</si>
  <si>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</si>
  <si>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</si>
  <si>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</si>
  <si>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</si>
  <si>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</si>
  <si>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</si>
  <si>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</si>
  <si>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</si>
  <si>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</si>
  <si>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</si>
  <si>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</si>
  <si>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</si>
  <si>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</si>
  <si>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</si>
  <si>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</si>
  <si>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</si>
  <si>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</si>
  <si>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</si>
  <si>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</si>
  <si>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</si>
  <si>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</si>
  <si>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</si>
  <si>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</si>
  <si>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</si>
  <si>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</si>
  <si>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</si>
  <si>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</si>
  <si>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</si>
  <si>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</si>
  <si>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</si>
  <si>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</si>
  <si>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</si>
  <si>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</si>
  <si>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</si>
  <si>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</si>
  <si>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</si>
  <si>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</si>
  <si>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</si>
  <si>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</si>
  <si>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</si>
  <si>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</si>
  <si>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</si>
  <si>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</si>
  <si>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</si>
  <si>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</si>
  <si>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</si>
  <si>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</si>
  <si>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</si>
  <si>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</si>
  <si>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</si>
  <si>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</si>
  <si>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</si>
  <si>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</si>
  <si>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</si>
  <si>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</si>
  <si>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</si>
  <si>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</si>
  <si>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</si>
  <si>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</si>
  <si>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</si>
  <si>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</si>
  <si>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</si>
  <si>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</si>
  <si>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</si>
  <si>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</si>
  <si>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</si>
  <si>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</si>
  <si>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</si>
  <si>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</si>
  <si>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</si>
  <si>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</si>
  <si>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</si>
  <si>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</si>
  <si>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</si>
  <si>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</si>
  <si>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</si>
  <si>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</si>
  <si>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</si>
  <si>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</si>
  <si>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</si>
  <si>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</si>
  <si>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</si>
  <si>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</si>
  <si>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</si>
  <si>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</si>
  <si>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</si>
  <si>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</si>
  <si>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</si>
  <si>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</si>
  <si>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</si>
  <si>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</si>
  <si>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</si>
  <si>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</si>
  <si>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</si>
  <si>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</si>
  <si>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</si>
  <si>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</si>
  <si>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</si>
  <si>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</si>
  <si>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</si>
  <si>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</si>
  <si>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</si>
  <si>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</si>
  <si>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</si>
  <si>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</si>
  <si>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</si>
  <si>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</si>
  <si>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</si>
  <si>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</si>
  <si>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</si>
  <si>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</si>
  <si>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</si>
  <si>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</si>
  <si>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</si>
  <si>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</si>
  <si>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</si>
  <si>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</si>
  <si>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</si>
  <si>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</si>
  <si>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</si>
  <si>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</si>
  <si>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</si>
  <si>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</si>
  <si>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</si>
  <si>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</si>
  <si>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</si>
  <si>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</si>
  <si>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</si>
  <si>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</si>
  <si>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</si>
  <si>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</si>
  <si>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</si>
  <si>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</si>
  <si>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</si>
  <si>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</si>
  <si>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</si>
  <si>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</si>
  <si>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</si>
  <si>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</si>
  <si>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</si>
  <si>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</si>
  <si>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</si>
  <si>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</si>
  <si>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</si>
  <si>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</si>
  <si>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</si>
  <si>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</si>
  <si>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</si>
  <si>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</si>
  <si>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</si>
  <si>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</si>
  <si>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</si>
  <si>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</si>
  <si>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</si>
  <si>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</si>
  <si>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</si>
  <si>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</si>
  <si>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</si>
  <si>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</si>
  <si>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</si>
  <si>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</si>
  <si>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</si>
  <si>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</si>
  <si>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</si>
  <si>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</si>
  <si>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</si>
  <si>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</si>
  <si>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</si>
  <si>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</si>
  <si>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</si>
  <si>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</si>
  <si>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</si>
  <si>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</si>
  <si>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</si>
  <si>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</si>
  <si>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</si>
  <si>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</si>
  <si>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</si>
  <si>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</si>
  <si>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</si>
  <si>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</si>
  <si>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</si>
  <si>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</si>
  <si>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</si>
  <si>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</si>
  <si>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</si>
  <si>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</si>
  <si>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</si>
  <si>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</si>
  <si>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</si>
  <si>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</si>
  <si>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</si>
  <si>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</si>
  <si>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</si>
  <si>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</si>
  <si>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</si>
  <si>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</si>
  <si>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CEKOM 3LJ</t>
  </si>
  <si>
    <t>USTANOVA 3LJ</t>
  </si>
  <si>
    <t>Actions for appropriate management of wolves in human dominated landscapes of Europe-LIFE BOLD WOLF</t>
  </si>
  <si>
    <t>Instituto di Ecologia Applocata, Italija</t>
  </si>
  <si>
    <t>Best practices and inovations for a sustainable beekeeping in Europe B-THENET Thematic networ</t>
  </si>
  <si>
    <t>Instituto Zooprofilattico Seprimentale Delle Regioni Lazio e Toscana, Italija</t>
  </si>
  <si>
    <t>HRVATSKA ZAKLADA ZA ZNANOST (52209)</t>
  </si>
  <si>
    <t>2022 SVEUČILIŠTE U ZAGREBU - VETERINARSKI FAKULTET</t>
  </si>
  <si>
    <t>MINISTARSTVO GOSPODARSTVA I ODRŽIVOG RAZVOJA (47053)</t>
  </si>
  <si>
    <t>SVEUČILIŠTE U RIJECI - MEDICINSKI FAKULTET (2225)</t>
  </si>
  <si>
    <t>HRVATSKI VETERINARSKI INSTITUT (2983)</t>
  </si>
  <si>
    <t>Katarina Goleš</t>
  </si>
  <si>
    <t>01/2390-109</t>
  </si>
  <si>
    <t>kgoles@vef.hr</t>
  </si>
  <si>
    <t>INSTITUT RUĐER BOŠKOVIĆ (3041)</t>
  </si>
  <si>
    <t>MINISTARSTVO POLJOPRIVREDE (1079)</t>
  </si>
  <si>
    <t>MINISTARTSVO GOSPODARSTVA I ODRŽIVOG RAZVOJA</t>
  </si>
  <si>
    <t>DRŽ. PRORAČUN (Operativni program Konkurentnost i kohezija)</t>
  </si>
  <si>
    <t>Zagreb, 01.12.2022.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</si>
</sst>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5" sqref="C5:E5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5284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5295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5288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5289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5290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17091181.940298345</v>
      </c>
      <c r="D16" s="107">
        <f>+D17+D18</f>
        <v>15921617</v>
      </c>
      <c r="E16" s="107">
        <f>+E17+E18</f>
        <v>15839447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17090428.940298345</v>
      </c>
      <c r="D17" s="110">
        <f>+'A.1 PRIHODI'!D30</f>
        <v>15920840</v>
      </c>
      <c r="E17" s="110">
        <f>+'A.1 PRIHODI'!D44</f>
        <v>15838670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753</v>
      </c>
      <c r="D18" s="110">
        <f>+'A.1 PRIHODI'!D33</f>
        <v>777</v>
      </c>
      <c r="E18" s="110">
        <f>+'A.1 PRIHODI'!D47</f>
        <v>777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16525142.940298345</v>
      </c>
      <c r="D19" s="114">
        <f>+D20+D21</f>
        <v>15947614</v>
      </c>
      <c r="E19" s="114">
        <f>+E20+E21</f>
        <v>15865832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15217631</v>
      </c>
      <c r="D20" s="116">
        <f>+'A.2 RASHODI'!D22</f>
        <v>15015151</v>
      </c>
      <c r="E20" s="116">
        <f>+'A.2 RASHODI'!D39</f>
        <v>14963563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1307511.9402983452</v>
      </c>
      <c r="D21" s="116">
        <f>+'A.2 RASHODI'!D30</f>
        <v>932463</v>
      </c>
      <c r="E21" s="116">
        <f>+'A.2 RASHODI'!D47</f>
        <v>902269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566039</v>
      </c>
      <c r="D22" s="107">
        <f>+D16-D19</f>
        <v>-25997</v>
      </c>
      <c r="E22" s="107">
        <f>+E16-E19</f>
        <v>-26385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561276</v>
      </c>
      <c r="D28" s="110">
        <f>+'B. RAČUN FIN'!D22</f>
        <v>31416</v>
      </c>
      <c r="E28" s="110">
        <f>+'B. RAČUN FIN'!D33</f>
        <v>32615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116521</v>
      </c>
      <c r="D29" s="115">
        <f>+'Unos prijenosa'!D13</f>
        <v>121284</v>
      </c>
      <c r="E29" s="115">
        <f>+'Unos prijenosa'!D21</f>
        <v>63871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-121284</v>
      </c>
      <c r="D30" s="119">
        <f>+'Unos prijenosa'!D15</f>
        <v>-63871</v>
      </c>
      <c r="E30" s="120">
        <f>+'Unos prijenosa'!D23</f>
        <v>-4871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-566039</v>
      </c>
      <c r="D31" s="114">
        <f t="shared" ref="D31:E31" si="2">+D27-D28+D29+D30</f>
        <v>25997</v>
      </c>
      <c r="E31" s="114">
        <f t="shared" si="2"/>
        <v>26385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128773510.32917789</v>
      </c>
      <c r="D62" s="107">
        <f>+D63+D64</f>
        <v>119961423.28650001</v>
      </c>
      <c r="E62" s="107">
        <f>+E63+E64</f>
        <v>119342313.42150001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128767836.85067789</v>
      </c>
      <c r="D63" s="110">
        <f t="shared" ref="D63:E63" si="3">+D17*7.5345</f>
        <v>119955568.98</v>
      </c>
      <c r="E63" s="110">
        <f t="shared" si="3"/>
        <v>119336459.11500001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5673.4785000000002</v>
      </c>
      <c r="D64" s="110">
        <f t="shared" ref="D64:E67" si="4">+D18*7.5345</f>
        <v>5854.3065000000006</v>
      </c>
      <c r="E64" s="110">
        <f t="shared" si="4"/>
        <v>5854.3065000000006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124508689.48367788</v>
      </c>
      <c r="D65" s="114">
        <f>+D66+D67</f>
        <v>120157297.683</v>
      </c>
      <c r="E65" s="114">
        <f>+E66+E67</f>
        <v>119541111.204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114657240.7695</v>
      </c>
      <c r="D66" s="110">
        <f t="shared" si="4"/>
        <v>113131655.2095</v>
      </c>
      <c r="E66" s="110">
        <f t="shared" si="4"/>
        <v>112742965.4235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9851448.7141778823</v>
      </c>
      <c r="D67" s="110">
        <f t="shared" si="4"/>
        <v>7025642.4735000003</v>
      </c>
      <c r="E67" s="110">
        <f t="shared" si="4"/>
        <v>6798145.7805000003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4264820.8455000073</v>
      </c>
      <c r="D68" s="107">
        <f>+D62-D65</f>
        <v>-195874.39649999142</v>
      </c>
      <c r="E68" s="107">
        <f>+E62-E65</f>
        <v>-198797.78249998391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4228934.0219999999</v>
      </c>
      <c r="D74" s="110">
        <f t="shared" si="8"/>
        <v>236703.85200000001</v>
      </c>
      <c r="E74" s="110">
        <f t="shared" si="8"/>
        <v>245737.71750000003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877927.47450000001</v>
      </c>
      <c r="D75" s="110">
        <f t="shared" si="9"/>
        <v>913814.29800000007</v>
      </c>
      <c r="E75" s="110">
        <f t="shared" si="9"/>
        <v>481236.04950000002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-913814.29800000007</v>
      </c>
      <c r="D76" s="110">
        <f t="shared" si="10"/>
        <v>-481236.04950000002</v>
      </c>
      <c r="E76" s="110">
        <f t="shared" si="10"/>
        <v>-36700.549500000001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-4264820.8454999998</v>
      </c>
      <c r="D77" s="114">
        <f t="shared" ref="D77:E77" si="11">+D73-D74+D75+D76</f>
        <v>195874.39649999997</v>
      </c>
      <c r="E77" s="114">
        <f t="shared" si="11"/>
        <v>198797.7825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7.4505805969238281E-9</v>
      </c>
      <c r="D79" s="124">
        <f t="shared" ref="D79:E79" si="12">+D68+D77</f>
        <v>8.5565261542797089E-9</v>
      </c>
      <c r="E79" s="124">
        <f t="shared" si="12"/>
        <v>1.6094418242573738E-8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561276</v>
      </c>
      <c r="E11" s="74">
        <f>+E12+E13</f>
        <v>0</v>
      </c>
      <c r="F11" s="74">
        <f t="shared" ref="F11:W11" si="3">+F12+F13</f>
        <v>0</v>
      </c>
      <c r="G11" s="74">
        <f t="shared" si="3"/>
        <v>30385</v>
      </c>
      <c r="H11" s="74">
        <f t="shared" si="3"/>
        <v>0</v>
      </c>
      <c r="I11" s="74">
        <f t="shared" si="3"/>
        <v>530891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561276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30385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530891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31416</v>
      </c>
      <c r="E22" s="74">
        <f>+E23+E24</f>
        <v>0</v>
      </c>
      <c r="F22" s="74">
        <f t="shared" ref="F22:W22" si="8">+F23+F24</f>
        <v>0</v>
      </c>
      <c r="G22" s="74">
        <f t="shared" si="8"/>
        <v>31416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31416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31416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32615</v>
      </c>
      <c r="E33" s="74">
        <f>+E34+E35</f>
        <v>0</v>
      </c>
      <c r="F33" s="74">
        <f t="shared" ref="F33:W33" si="12">+F34+F35</f>
        <v>0</v>
      </c>
      <c r="G33" s="74">
        <f t="shared" si="12"/>
        <v>32615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32615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32615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15" activePane="bottomLeft" state="frozen"/>
      <selection pane="bottomLeft" activeCell="G6" sqref="G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52</v>
      </c>
      <c r="D3" s="83" t="str">
        <f t="shared" ref="D3:D66" si="1">IFERROR(VLOOKUP(E3,$R$6:$U$108,4,FALSE),"")</f>
        <v xml:space="preserve">Ostale pomoći i darovnice </v>
      </c>
      <c r="E3" s="95">
        <v>6361</v>
      </c>
      <c r="F3" s="134" t="str">
        <f t="shared" ref="F3:F66" si="2">IFERROR(VLOOKUP(E3,$R$6:$U$108,2,FALSE),"")</f>
        <v>Tekuće pomoći proračunskim korisnicima iz proračuna JLP(R)S koji im nije nadležan</v>
      </c>
      <c r="G3" s="128">
        <v>42471</v>
      </c>
      <c r="H3" s="128"/>
      <c r="I3" s="128"/>
      <c r="J3" s="95"/>
      <c r="L3" s="86" t="str">
        <f>LEFT(E3,2)</f>
        <v>63</v>
      </c>
      <c r="M3" s="86" t="str">
        <f>LEFT(E3,3)</f>
        <v>636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12</v>
      </c>
      <c r="D4" s="83" t="str">
        <f t="shared" si="1"/>
        <v>Sredstva učešća za pomoći</v>
      </c>
      <c r="E4" s="95" t="s">
        <v>651</v>
      </c>
      <c r="F4" s="134" t="str">
        <f t="shared" si="2"/>
        <v>Prihodi iz nadležnog proračuna za financiranje redovne djelatnosti proračunskih korisnika</v>
      </c>
      <c r="G4" s="128">
        <v>29429</v>
      </c>
      <c r="H4" s="128"/>
      <c r="I4" s="128"/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561</v>
      </c>
      <c r="D5" s="83" t="str">
        <f t="shared" si="1"/>
        <v>Europski socijalni fond (ESF)</v>
      </c>
      <c r="E5" s="95">
        <v>632310561</v>
      </c>
      <c r="F5" s="134" t="str">
        <f t="shared" si="2"/>
        <v>Europski socijalni fond (ESF)</v>
      </c>
      <c r="G5" s="128">
        <v>166763</v>
      </c>
      <c r="H5" s="128"/>
      <c r="I5" s="128"/>
      <c r="J5" s="95"/>
      <c r="L5" s="86" t="str">
        <f t="shared" si="3"/>
        <v>63</v>
      </c>
      <c r="M5" s="86" t="str">
        <f t="shared" si="4"/>
        <v>632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51</v>
      </c>
      <c r="D6" s="83" t="str">
        <f t="shared" si="1"/>
        <v xml:space="preserve">Pomoći EU </v>
      </c>
      <c r="E6" s="95">
        <v>632311700</v>
      </c>
      <c r="F6" s="134" t="str">
        <f t="shared" si="2"/>
        <v>Tekuće pomoći od institucija i tijela EU - ostalo</v>
      </c>
      <c r="G6" s="128">
        <v>97566</v>
      </c>
      <c r="H6" s="128">
        <v>24075</v>
      </c>
      <c r="I6" s="128"/>
      <c r="J6" s="95"/>
      <c r="L6" s="86" t="str">
        <f t="shared" si="3"/>
        <v>63</v>
      </c>
      <c r="M6" s="86" t="str">
        <f t="shared" si="4"/>
        <v>632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51</v>
      </c>
      <c r="D7" s="83" t="str">
        <f t="shared" si="1"/>
        <v xml:space="preserve">Pomoći EU </v>
      </c>
      <c r="E7" s="95">
        <v>632311700</v>
      </c>
      <c r="F7" s="134" t="str">
        <f t="shared" si="2"/>
        <v>Tekuće pomoći od institucija i tijela EU - ostalo</v>
      </c>
      <c r="G7" s="128">
        <v>127414</v>
      </c>
      <c r="H7" s="128">
        <v>127414</v>
      </c>
      <c r="I7" s="128">
        <v>60909</v>
      </c>
      <c r="J7" s="95"/>
      <c r="L7" s="86" t="str">
        <f t="shared" si="3"/>
        <v>63</v>
      </c>
      <c r="M7" s="86" t="str">
        <f t="shared" si="4"/>
        <v>632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51</v>
      </c>
      <c r="D8" s="83" t="str">
        <f t="shared" si="1"/>
        <v xml:space="preserve">Pomoći EU </v>
      </c>
      <c r="E8" s="95">
        <v>632311700</v>
      </c>
      <c r="F8" s="134" t="str">
        <f t="shared" si="2"/>
        <v>Tekuće pomoći od institucija i tijela EU - ostalo</v>
      </c>
      <c r="G8" s="128">
        <v>28000</v>
      </c>
      <c r="H8" s="128">
        <v>28000</v>
      </c>
      <c r="I8" s="128">
        <v>28000</v>
      </c>
      <c r="J8" s="95"/>
      <c r="L8" s="86" t="str">
        <f t="shared" si="3"/>
        <v>63</v>
      </c>
      <c r="M8" s="86" t="str">
        <f t="shared" si="4"/>
        <v>632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52</v>
      </c>
      <c r="D9" s="83" t="str">
        <f t="shared" si="1"/>
        <v xml:space="preserve">Ostale pomoći i darovnice </v>
      </c>
      <c r="E9" s="95">
        <v>6391</v>
      </c>
      <c r="F9" s="134" t="str">
        <f t="shared" si="2"/>
        <v>Tekući prijenosi između proračunskih korisnika istog proračuna</v>
      </c>
      <c r="G9" s="128">
        <v>50800</v>
      </c>
      <c r="H9" s="128">
        <v>25855</v>
      </c>
      <c r="I9" s="128"/>
      <c r="J9" s="95" t="s">
        <v>5283</v>
      </c>
      <c r="L9" s="86" t="str">
        <f t="shared" si="3"/>
        <v>63</v>
      </c>
      <c r="M9" s="86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6393</v>
      </c>
      <c r="F10" s="134" t="str">
        <f t="shared" si="2"/>
        <v>Tekući prijenosi između proračunskih korisnika istog proračuna temeljem prijenosa EU sredstava</v>
      </c>
      <c r="G10" s="128">
        <v>33181</v>
      </c>
      <c r="H10" s="128">
        <v>6636</v>
      </c>
      <c r="I10" s="128"/>
      <c r="J10" s="95" t="s">
        <v>5285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6394</v>
      </c>
      <c r="F11" s="134" t="str">
        <f t="shared" si="2"/>
        <v>Kapitalni prijenosi između proračunskih korisnika istog proračuna temeljem prijenosa EU sredstava</v>
      </c>
      <c r="G11" s="128">
        <v>108833</v>
      </c>
      <c r="H11" s="128">
        <v>6636</v>
      </c>
      <c r="I11" s="128"/>
      <c r="J11" s="95" t="s">
        <v>5285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563</v>
      </c>
      <c r="D12" s="83" t="str">
        <f t="shared" si="1"/>
        <v>Europski fond za regionalni razvoj (ERDF)</v>
      </c>
      <c r="E12" s="95">
        <v>632310563</v>
      </c>
      <c r="F12" s="134" t="str">
        <f t="shared" si="2"/>
        <v>Europski fond za regionalni razvoj (EFRR)</v>
      </c>
      <c r="G12" s="128">
        <v>112349</v>
      </c>
      <c r="H12" s="128"/>
      <c r="I12" s="128"/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61</v>
      </c>
      <c r="D13" s="83" t="str">
        <f t="shared" si="1"/>
        <v xml:space="preserve">Donacije </v>
      </c>
      <c r="E13" s="95">
        <v>663130000</v>
      </c>
      <c r="F13" s="134" t="str">
        <f t="shared" si="2"/>
        <v>Tekuće donacije od trgovačkih društava</v>
      </c>
      <c r="G13" s="128">
        <v>53089</v>
      </c>
      <c r="H13" s="128"/>
      <c r="I13" s="128"/>
      <c r="J13" s="95"/>
      <c r="L13" s="86" t="str">
        <f t="shared" si="3"/>
        <v>66</v>
      </c>
      <c r="M13" s="86" t="str">
        <f t="shared" si="4"/>
        <v>663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61</v>
      </c>
      <c r="D14" s="83" t="str">
        <f t="shared" si="1"/>
        <v xml:space="preserve">Donacije </v>
      </c>
      <c r="E14" s="95">
        <v>663230000</v>
      </c>
      <c r="F14" s="134" t="str">
        <f t="shared" si="2"/>
        <v>Kapitalne donacije od trgovačkih društava</v>
      </c>
      <c r="G14" s="128">
        <v>106178</v>
      </c>
      <c r="H14" s="128"/>
      <c r="I14" s="128"/>
      <c r="J14" s="95"/>
      <c r="L14" s="86" t="str">
        <f t="shared" si="3"/>
        <v>66</v>
      </c>
      <c r="M14" s="86" t="str">
        <f t="shared" si="4"/>
        <v>663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61</v>
      </c>
      <c r="D15" s="83" t="str">
        <f t="shared" si="1"/>
        <v xml:space="preserve">Donacije </v>
      </c>
      <c r="E15" s="95">
        <v>663130000</v>
      </c>
      <c r="F15" s="134" t="str">
        <f t="shared" si="2"/>
        <v>Tekuće donacije od trgovačkih društava</v>
      </c>
      <c r="G15" s="128">
        <v>5454</v>
      </c>
      <c r="H15" s="128">
        <v>6654</v>
      </c>
      <c r="I15" s="128">
        <v>6654</v>
      </c>
      <c r="J15" s="95"/>
      <c r="L15" s="86" t="str">
        <f t="shared" si="3"/>
        <v>66</v>
      </c>
      <c r="M15" s="86" t="str">
        <f t="shared" si="4"/>
        <v>663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61</v>
      </c>
      <c r="D16" s="83" t="str">
        <f t="shared" si="1"/>
        <v xml:space="preserve">Donacije </v>
      </c>
      <c r="E16" s="95">
        <v>663230000</v>
      </c>
      <c r="F16" s="134" t="str">
        <f t="shared" si="2"/>
        <v>Kapitalne donacije od trgovačkih društava</v>
      </c>
      <c r="G16" s="128">
        <v>17812</v>
      </c>
      <c r="H16" s="128">
        <v>18364</v>
      </c>
      <c r="I16" s="128">
        <v>18364</v>
      </c>
      <c r="J16" s="95"/>
      <c r="L16" s="86" t="str">
        <f t="shared" si="3"/>
        <v>66</v>
      </c>
      <c r="M16" s="86" t="str">
        <f t="shared" si="4"/>
        <v>663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31</v>
      </c>
      <c r="D17" s="83" t="str">
        <f t="shared" si="1"/>
        <v>Vlastiti prihodi</v>
      </c>
      <c r="E17" s="95">
        <v>6615</v>
      </c>
      <c r="F17" s="134" t="str">
        <f t="shared" si="2"/>
        <v>Prihodi od pruženih usluga</v>
      </c>
      <c r="G17" s="128">
        <v>2676911</v>
      </c>
      <c r="H17" s="128">
        <v>2753454</v>
      </c>
      <c r="I17" s="128">
        <v>2753454</v>
      </c>
      <c r="J17" s="95"/>
      <c r="L17" s="86" t="str">
        <f t="shared" si="3"/>
        <v>66</v>
      </c>
      <c r="M17" s="86" t="str">
        <f t="shared" si="4"/>
        <v>661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43</v>
      </c>
      <c r="D18" s="83" t="str">
        <f t="shared" si="1"/>
        <v>Ostali prihodi za posebne namjene</v>
      </c>
      <c r="E18" s="95">
        <v>65264</v>
      </c>
      <c r="F18" s="134" t="str">
        <f t="shared" si="2"/>
        <v>Sufinanciranje cijene usluge, participacije i slično</v>
      </c>
      <c r="G18" s="128">
        <v>1894712</v>
      </c>
      <c r="H18" s="128">
        <v>1894712</v>
      </c>
      <c r="I18" s="128">
        <v>1894712</v>
      </c>
      <c r="J18" s="95"/>
      <c r="L18" s="86" t="str">
        <f t="shared" si="3"/>
        <v>65</v>
      </c>
      <c r="M18" s="86" t="str">
        <f t="shared" si="4"/>
        <v>652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11</v>
      </c>
      <c r="D19" s="83" t="str">
        <f t="shared" si="1"/>
        <v>Opći prihodi i primici</v>
      </c>
      <c r="E19" s="95" t="s">
        <v>650</v>
      </c>
      <c r="F19" s="134" t="str">
        <f t="shared" si="2"/>
        <v>Prihodi iz nadležnog proračuna za financiranje redovne djelatnosti proračunskih korisnika</v>
      </c>
      <c r="G19" s="128">
        <v>9957363</v>
      </c>
      <c r="H19" s="128">
        <v>10004658</v>
      </c>
      <c r="I19" s="128">
        <v>10052195</v>
      </c>
      <c r="J19" s="95"/>
      <c r="L19" s="86" t="str">
        <f t="shared" si="3"/>
        <v>67</v>
      </c>
      <c r="M19" s="86" t="str">
        <f t="shared" si="4"/>
        <v>671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11</v>
      </c>
      <c r="D20" s="83" t="str">
        <f t="shared" si="1"/>
        <v>Opći prihodi i primici</v>
      </c>
      <c r="E20" s="95" t="s">
        <v>650</v>
      </c>
      <c r="F20" s="134" t="str">
        <f t="shared" si="2"/>
        <v>Prihodi iz nadležnog proračuna za financiranje redovne djelatnosti proračunskih korisnika</v>
      </c>
      <c r="G20" s="128">
        <v>530609</v>
      </c>
      <c r="H20" s="128">
        <v>530609</v>
      </c>
      <c r="I20" s="128">
        <v>530609</v>
      </c>
      <c r="J20" s="95"/>
      <c r="L20" s="86" t="str">
        <f t="shared" si="3"/>
        <v>67</v>
      </c>
      <c r="M20" s="86" t="str">
        <f t="shared" si="4"/>
        <v>671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71</v>
      </c>
      <c r="D21" s="83" t="str">
        <f t="shared" si="1"/>
        <v>Prihodi od prodaje ili zamjene nefinancijske imovine i naknade s naslova osiguranja</v>
      </c>
      <c r="E21" s="95">
        <v>722110071</v>
      </c>
      <c r="F21" s="134" t="str">
        <f t="shared" si="2"/>
        <v>Računala i računalna oprema izvor 71</v>
      </c>
      <c r="G21" s="128">
        <v>753</v>
      </c>
      <c r="H21" s="128">
        <v>777</v>
      </c>
      <c r="I21" s="128">
        <v>777</v>
      </c>
      <c r="J21" s="95"/>
      <c r="L21" s="86" t="str">
        <f t="shared" si="3"/>
        <v>72</v>
      </c>
      <c r="M21" s="86" t="str">
        <f t="shared" si="4"/>
        <v>722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>08006</v>
      </c>
      <c r="B22" s="84" t="str">
        <f>IF(E22="","",VLOOKUP('OPĆI DIO'!$C$3,'OPĆI DIO'!$L$6:$U$138,9,FALSE))</f>
        <v>Sveučilišta i veleučilišta u Republici Hrvatskoj</v>
      </c>
      <c r="C22" s="130">
        <f t="shared" si="0"/>
        <v>11</v>
      </c>
      <c r="D22" s="83" t="str">
        <f t="shared" si="1"/>
        <v>Opći prihodi i primici</v>
      </c>
      <c r="E22" s="95" t="s">
        <v>650</v>
      </c>
      <c r="F22" s="134" t="str">
        <f t="shared" si="2"/>
        <v>Prihodi iz nadležnog proračuna za financiranje redovne djelatnosti proračunskih korisnika</v>
      </c>
      <c r="G22" s="128">
        <v>55788</v>
      </c>
      <c r="H22" s="128">
        <v>55788</v>
      </c>
      <c r="I22" s="128">
        <v>55788</v>
      </c>
      <c r="J22" s="95"/>
      <c r="L22" s="86" t="str">
        <f t="shared" si="3"/>
        <v>67</v>
      </c>
      <c r="M22" s="86" t="str">
        <f t="shared" si="4"/>
        <v>671</v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>08006</v>
      </c>
      <c r="B23" s="84" t="str">
        <f>IF(E23="","",VLOOKUP('OPĆI DIO'!$C$3,'OPĆI DIO'!$L$6:$U$138,9,FALSE))</f>
        <v>Sveučilišta i veleučilišta u Republici Hrvatskoj</v>
      </c>
      <c r="C23" s="130">
        <f t="shared" si="0"/>
        <v>52</v>
      </c>
      <c r="D23" s="83" t="str">
        <f t="shared" si="1"/>
        <v xml:space="preserve">Ostale pomoći i darovnice </v>
      </c>
      <c r="E23" s="95">
        <v>6393</v>
      </c>
      <c r="F23" s="134" t="str">
        <f t="shared" si="2"/>
        <v>Tekući prijenosi između proračunskih korisnika istog proračuna temeljem prijenosa EU sredstava</v>
      </c>
      <c r="G23" s="128">
        <v>30526</v>
      </c>
      <c r="H23" s="128"/>
      <c r="I23" s="128"/>
      <c r="J23" s="95" t="s">
        <v>5291</v>
      </c>
      <c r="L23" s="86" t="str">
        <f t="shared" si="3"/>
        <v>63</v>
      </c>
      <c r="M23" s="86" t="str">
        <f t="shared" si="4"/>
        <v>639</v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>08006</v>
      </c>
      <c r="B24" s="84" t="str">
        <f>IF(E24="","",VLOOKUP('OPĆI DIO'!$C$3,'OPĆI DIO'!$L$6:$U$138,9,FALSE))</f>
        <v>Sveučilišta i veleučilišta u Republici Hrvatskoj</v>
      </c>
      <c r="C24" s="130">
        <f t="shared" si="0"/>
        <v>52</v>
      </c>
      <c r="D24" s="83" t="str">
        <f t="shared" si="1"/>
        <v xml:space="preserve">Ostale pomoći i darovnice </v>
      </c>
      <c r="E24" s="95">
        <v>6391</v>
      </c>
      <c r="F24" s="134" t="str">
        <f t="shared" si="2"/>
        <v>Tekući prijenosi između proračunskih korisnika istog proračuna</v>
      </c>
      <c r="G24" s="128">
        <v>437985</v>
      </c>
      <c r="H24" s="128">
        <v>437985</v>
      </c>
      <c r="I24" s="128">
        <v>437985</v>
      </c>
      <c r="J24" s="95" t="s">
        <v>5292</v>
      </c>
      <c r="L24" s="86" t="str">
        <f t="shared" si="3"/>
        <v>63</v>
      </c>
      <c r="M24" s="86" t="str">
        <f t="shared" si="4"/>
        <v>639</v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>08006</v>
      </c>
      <c r="B25" s="84" t="str">
        <f>IF(E25="","",VLOOKUP('OPĆI DIO'!$C$3,'OPĆI DIO'!$L$6:$U$138,9,FALSE))</f>
        <v>Sveučilišta i veleučilišta u Republici Hrvatskoj</v>
      </c>
      <c r="C25" s="130">
        <f t="shared" si="0"/>
        <v>576</v>
      </c>
      <c r="D25" s="83" t="str">
        <f t="shared" si="1"/>
        <v>Fond solidarnosti EU</v>
      </c>
      <c r="E25" s="95">
        <v>632415761</v>
      </c>
      <c r="F25" s="134" t="str">
        <f t="shared" si="2"/>
        <v>Kapitalne pomoći od institucija i tijela EU - Fond solidarnosti EU - potres ožujak 2020.</v>
      </c>
      <c r="G25" s="128">
        <v>527195.94029834517</v>
      </c>
      <c r="H25" s="128"/>
      <c r="I25" s="128"/>
      <c r="J25" s="95"/>
      <c r="L25" s="86" t="str">
        <f t="shared" si="3"/>
        <v>63</v>
      </c>
      <c r="M25" s="86" t="str">
        <f t="shared" si="4"/>
        <v>632</v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221182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126" activePane="bottomLeft" state="frozen"/>
      <selection pane="bottomLeft" activeCell="J3" sqref="J3:J6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52</v>
      </c>
      <c r="D3" s="91" t="str">
        <f>IFERROR(VLOOKUP(C3,$S$6:$T$24,2,FALSE),"")</f>
        <v>Ostale pomoći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145</v>
      </c>
      <c r="H3" s="91" t="str">
        <f>IFERROR(VLOOKUP(G3,$AB$6:$AC$327,2,FALSE),"")</f>
        <v>REDOVNA DJELATNOST SVEUČILIŠTA U ZAGREBU (IZ EVIDENCIJSKIH PRIHODA)</v>
      </c>
      <c r="I3" s="91" t="str">
        <f>IFERROR(VLOOKUP(G3,$AB$6:$AF$327,3,FALSE),"")</f>
        <v>0942</v>
      </c>
      <c r="J3" s="128">
        <v>41870</v>
      </c>
      <c r="K3" s="128">
        <v>21028</v>
      </c>
      <c r="L3" s="128"/>
      <c r="M3" s="95"/>
      <c r="O3" s="86" t="str">
        <f>LEFT(E3,3)</f>
        <v>311</v>
      </c>
      <c r="P3" s="86" t="str">
        <f>LEFT(E3,2)</f>
        <v>31</v>
      </c>
      <c r="Q3" s="86" t="str">
        <f>LEFT(C3,3)</f>
        <v>52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52</v>
      </c>
      <c r="D4" s="91" t="str">
        <f t="shared" ref="D4:D66" si="1">IFERROR(VLOOKUP(C4,$S$6:$T$24,2,FALSE),"")</f>
        <v>Ostale pomoći</v>
      </c>
      <c r="E4" s="96">
        <v>3132</v>
      </c>
      <c r="F4" s="91" t="str">
        <f t="shared" ref="F4:F67" si="2">IFERROR(VLOOKUP(E4,$V$5:$X$129,2,FALSE),"")</f>
        <v>Doprinosi za obvezno zdravstveno osiguranje</v>
      </c>
      <c r="G4" s="129" t="s">
        <v>145</v>
      </c>
      <c r="H4" s="91" t="str">
        <f t="shared" ref="H4:H67" si="3">IFERROR(VLOOKUP(G4,$AB$6:$AC$327,2,FALSE),"")</f>
        <v>REDOVNA DJELATNOST SVEUČILIŠTA U ZAGREBU (IZ EVIDENCIJSKIH PRIHODA)</v>
      </c>
      <c r="I4" s="91" t="str">
        <f t="shared" ref="I4:I67" si="4">IFERROR(VLOOKUP(G4,$AB$6:$AF$327,3,FALSE),"")</f>
        <v>0942</v>
      </c>
      <c r="J4" s="128">
        <v>6910</v>
      </c>
      <c r="K4" s="128">
        <v>3470</v>
      </c>
      <c r="L4" s="128"/>
      <c r="M4" s="95"/>
      <c r="O4" s="86" t="str">
        <f t="shared" ref="O4:O67" si="5">LEFT(E4,3)</f>
        <v>313</v>
      </c>
      <c r="P4" s="86" t="str">
        <f t="shared" ref="P4:P67" si="6">LEFT(E4,2)</f>
        <v>31</v>
      </c>
      <c r="Q4" s="86" t="str">
        <f t="shared" ref="Q4:Q67" si="7">LEFT(C4,3)</f>
        <v>52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52</v>
      </c>
      <c r="D5" s="91" t="str">
        <f t="shared" si="1"/>
        <v>Ostale pomoći</v>
      </c>
      <c r="E5" s="96">
        <v>3121</v>
      </c>
      <c r="F5" s="91" t="str">
        <f t="shared" si="2"/>
        <v>Ostali rashodi za zaposlene</v>
      </c>
      <c r="G5" s="129" t="s">
        <v>145</v>
      </c>
      <c r="H5" s="91" t="str">
        <f t="shared" si="3"/>
        <v>REDOVNA DJELATNOST SVEUČILIŠTA U ZAGREBU (IZ EVIDENCIJSKIH PRIHODA)</v>
      </c>
      <c r="I5" s="91" t="str">
        <f t="shared" si="4"/>
        <v>0942</v>
      </c>
      <c r="J5" s="128">
        <v>1327</v>
      </c>
      <c r="K5" s="128">
        <v>664</v>
      </c>
      <c r="L5" s="128"/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52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52</v>
      </c>
      <c r="D6" s="91" t="str">
        <f t="shared" si="1"/>
        <v>Ostale pomoći</v>
      </c>
      <c r="E6" s="96">
        <v>3212</v>
      </c>
      <c r="F6" s="91" t="str">
        <f t="shared" si="2"/>
        <v>Naknade za prijevoz, za rad na terenu i odvojeni život</v>
      </c>
      <c r="G6" s="129" t="s">
        <v>145</v>
      </c>
      <c r="H6" s="91" t="str">
        <f t="shared" si="3"/>
        <v>REDOVNA DJELATNOST SVEUČILIŠTA U ZAGREBU (IZ EVIDENCIJSKIH PRIHODA)</v>
      </c>
      <c r="I6" s="91" t="str">
        <f t="shared" si="4"/>
        <v>0942</v>
      </c>
      <c r="J6" s="128">
        <v>693</v>
      </c>
      <c r="K6" s="128">
        <v>693</v>
      </c>
      <c r="L6" s="128"/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52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61</v>
      </c>
      <c r="D7" s="91" t="str">
        <f t="shared" si="1"/>
        <v>Donacije</v>
      </c>
      <c r="E7" s="96">
        <v>3211</v>
      </c>
      <c r="F7" s="91" t="str">
        <f t="shared" si="2"/>
        <v>Službena putovanja</v>
      </c>
      <c r="G7" s="129" t="s">
        <v>145</v>
      </c>
      <c r="H7" s="91" t="str">
        <f t="shared" si="3"/>
        <v>REDOVNA DJELATNOST SVEUČILIŠTA U ZAGREBU (IZ EVIDENCIJSKIH PRIHODA)</v>
      </c>
      <c r="I7" s="91" t="str">
        <f t="shared" si="4"/>
        <v>0942</v>
      </c>
      <c r="J7" s="128">
        <v>6636</v>
      </c>
      <c r="K7" s="128"/>
      <c r="L7" s="128"/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61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61</v>
      </c>
      <c r="D8" s="91" t="str">
        <f t="shared" si="1"/>
        <v>Donacije</v>
      </c>
      <c r="E8" s="96">
        <v>3233</v>
      </c>
      <c r="F8" s="91" t="str">
        <f t="shared" si="2"/>
        <v>Usluge promidžbe i informiranja</v>
      </c>
      <c r="G8" s="129" t="s">
        <v>145</v>
      </c>
      <c r="H8" s="91" t="str">
        <f t="shared" si="3"/>
        <v>REDOVNA DJELATNOST SVEUČILIŠTA U ZAGREBU (IZ EVIDENCIJSKIH PRIHODA)</v>
      </c>
      <c r="I8" s="91" t="str">
        <f t="shared" si="4"/>
        <v>0942</v>
      </c>
      <c r="J8" s="128">
        <v>6636</v>
      </c>
      <c r="K8" s="128"/>
      <c r="L8" s="128"/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61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61</v>
      </c>
      <c r="D9" s="91" t="str">
        <f t="shared" si="1"/>
        <v>Donacije</v>
      </c>
      <c r="E9" s="96">
        <v>3239</v>
      </c>
      <c r="F9" s="91" t="str">
        <f t="shared" si="2"/>
        <v>Ostale usluge</v>
      </c>
      <c r="G9" s="129" t="s">
        <v>145</v>
      </c>
      <c r="H9" s="91" t="str">
        <f t="shared" si="3"/>
        <v>REDOVNA DJELATNOST SVEUČILIŠTA U ZAGREBU (IZ EVIDENCIJSKIH PRIHODA)</v>
      </c>
      <c r="I9" s="91" t="str">
        <f t="shared" si="4"/>
        <v>0942</v>
      </c>
      <c r="J9" s="128">
        <v>39817</v>
      </c>
      <c r="K9" s="128"/>
      <c r="L9" s="128"/>
      <c r="M9" s="95"/>
      <c r="O9" s="86" t="str">
        <f t="shared" si="5"/>
        <v>323</v>
      </c>
      <c r="P9" s="86" t="str">
        <f t="shared" si="6"/>
        <v>32</v>
      </c>
      <c r="Q9" s="86" t="str">
        <f t="shared" si="7"/>
        <v>61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61</v>
      </c>
      <c r="D10" s="91" t="str">
        <f t="shared" si="1"/>
        <v>Donacije</v>
      </c>
      <c r="E10" s="96">
        <v>4224</v>
      </c>
      <c r="F10" s="91" t="str">
        <f t="shared" si="2"/>
        <v>Medicinska i laboratorijska oprema</v>
      </c>
      <c r="G10" s="129" t="s">
        <v>145</v>
      </c>
      <c r="H10" s="91" t="str">
        <f t="shared" si="3"/>
        <v>REDOVNA DJELATNOST SVEUČILIŠTA U ZAGREBU (IZ EVIDENCIJSKIH PRIHODA)</v>
      </c>
      <c r="I10" s="91" t="str">
        <f t="shared" si="4"/>
        <v>0942</v>
      </c>
      <c r="J10" s="128">
        <v>66361</v>
      </c>
      <c r="K10" s="128"/>
      <c r="L10" s="128"/>
      <c r="M10" s="95"/>
      <c r="O10" s="86" t="str">
        <f t="shared" si="5"/>
        <v>422</v>
      </c>
      <c r="P10" s="86" t="str">
        <f t="shared" si="6"/>
        <v>42</v>
      </c>
      <c r="Q10" s="86" t="str">
        <f t="shared" si="7"/>
        <v>61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61</v>
      </c>
      <c r="D11" s="91" t="str">
        <f t="shared" si="1"/>
        <v>Donacije</v>
      </c>
      <c r="E11" s="96">
        <v>4227</v>
      </c>
      <c r="F11" s="91" t="str">
        <f t="shared" si="2"/>
        <v>Uređaji, strojevi i oprema za ostale namjene</v>
      </c>
      <c r="G11" s="129" t="s">
        <v>145</v>
      </c>
      <c r="H11" s="91" t="str">
        <f t="shared" si="3"/>
        <v>REDOVNA DJELATNOST SVEUČILIŠTA U ZAGREBU (IZ EVIDENCIJSKIH PRIHODA)</v>
      </c>
      <c r="I11" s="91" t="str">
        <f t="shared" si="4"/>
        <v>0942</v>
      </c>
      <c r="J11" s="128">
        <v>39817</v>
      </c>
      <c r="K11" s="128"/>
      <c r="L11" s="128"/>
      <c r="M11" s="95"/>
      <c r="O11" s="86" t="str">
        <f t="shared" si="5"/>
        <v>422</v>
      </c>
      <c r="P11" s="86" t="str">
        <f t="shared" si="6"/>
        <v>42</v>
      </c>
      <c r="Q11" s="86" t="str">
        <f t="shared" si="7"/>
        <v>61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61</v>
      </c>
      <c r="D12" s="91" t="str">
        <f t="shared" si="1"/>
        <v>Donacije</v>
      </c>
      <c r="E12" s="96">
        <v>3221</v>
      </c>
      <c r="F12" s="91" t="str">
        <f t="shared" si="2"/>
        <v>Uredski materijal i ostali materijalni rashodi</v>
      </c>
      <c r="G12" s="129" t="s">
        <v>145</v>
      </c>
      <c r="H12" s="91" t="str">
        <f t="shared" si="3"/>
        <v>REDOVNA DJELATNOST SVEUČILIŠTA U ZAGREBU (IZ EVIDENCIJSKIH PRIHODA)</v>
      </c>
      <c r="I12" s="91" t="str">
        <f t="shared" si="4"/>
        <v>0942</v>
      </c>
      <c r="J12" s="128">
        <v>5454</v>
      </c>
      <c r="K12" s="128">
        <v>6654</v>
      </c>
      <c r="L12" s="128">
        <v>6654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61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61</v>
      </c>
      <c r="D13" s="91" t="str">
        <f t="shared" si="1"/>
        <v>Donacije</v>
      </c>
      <c r="E13" s="96">
        <v>4224</v>
      </c>
      <c r="F13" s="91" t="str">
        <f t="shared" si="2"/>
        <v>Medicinska i laboratorijska oprema</v>
      </c>
      <c r="G13" s="129" t="s">
        <v>145</v>
      </c>
      <c r="H13" s="91" t="str">
        <f t="shared" si="3"/>
        <v>REDOVNA DJELATNOST SVEUČILIŠTA U ZAGREBU (IZ EVIDENCIJSKIH PRIHODA)</v>
      </c>
      <c r="I13" s="91" t="str">
        <f t="shared" si="4"/>
        <v>0942</v>
      </c>
      <c r="J13" s="128">
        <v>17812</v>
      </c>
      <c r="K13" s="128">
        <v>18364</v>
      </c>
      <c r="L13" s="128">
        <v>18364</v>
      </c>
      <c r="M13" s="95"/>
      <c r="O13" s="86" t="str">
        <f t="shared" si="5"/>
        <v>422</v>
      </c>
      <c r="P13" s="86" t="str">
        <f t="shared" si="6"/>
        <v>42</v>
      </c>
      <c r="Q13" s="86" t="str">
        <f t="shared" si="7"/>
        <v>61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31</v>
      </c>
      <c r="D14" s="91" t="str">
        <f t="shared" si="1"/>
        <v>Vlastiti prihodi</v>
      </c>
      <c r="E14" s="96">
        <v>3111</v>
      </c>
      <c r="F14" s="91" t="str">
        <f t="shared" si="2"/>
        <v>Plaće za redovan rad</v>
      </c>
      <c r="G14" s="129" t="s">
        <v>145</v>
      </c>
      <c r="H14" s="91" t="str">
        <f t="shared" si="3"/>
        <v>REDOVNA DJELATNOST SVEUČILIŠTA U ZAGREBU (IZ EVIDENCIJSKIH PRIHODA)</v>
      </c>
      <c r="I14" s="91" t="str">
        <f t="shared" si="4"/>
        <v>0942</v>
      </c>
      <c r="J14" s="128">
        <v>684854</v>
      </c>
      <c r="K14" s="128">
        <v>706084</v>
      </c>
      <c r="L14" s="128">
        <v>706084</v>
      </c>
      <c r="M14" s="95"/>
      <c r="O14" s="86" t="str">
        <f t="shared" si="5"/>
        <v>311</v>
      </c>
      <c r="P14" s="86" t="str">
        <f t="shared" si="6"/>
        <v>31</v>
      </c>
      <c r="Q14" s="86" t="str">
        <f t="shared" si="7"/>
        <v>31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31</v>
      </c>
      <c r="D15" s="91" t="str">
        <f t="shared" si="1"/>
        <v>Vlastiti prihodi</v>
      </c>
      <c r="E15" s="96">
        <v>3121</v>
      </c>
      <c r="F15" s="91" t="str">
        <f t="shared" si="2"/>
        <v>Ostali rashodi za zaposlene</v>
      </c>
      <c r="G15" s="129" t="s">
        <v>145</v>
      </c>
      <c r="H15" s="91" t="str">
        <f t="shared" si="3"/>
        <v>REDOVNA DJELATNOST SVEUČILIŠTA U ZAGREBU (IZ EVIDENCIJSKIH PRIHODA)</v>
      </c>
      <c r="I15" s="91" t="str">
        <f t="shared" si="4"/>
        <v>0942</v>
      </c>
      <c r="J15" s="128">
        <v>4012</v>
      </c>
      <c r="K15" s="128">
        <v>4136</v>
      </c>
      <c r="L15" s="128">
        <v>4136</v>
      </c>
      <c r="M15" s="95"/>
      <c r="O15" s="86" t="str">
        <f t="shared" si="5"/>
        <v>312</v>
      </c>
      <c r="P15" s="86" t="str">
        <f t="shared" si="6"/>
        <v>31</v>
      </c>
      <c r="Q15" s="86" t="str">
        <f t="shared" si="7"/>
        <v>31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31</v>
      </c>
      <c r="D16" s="91" t="str">
        <f t="shared" si="1"/>
        <v>Vlastiti prihodi</v>
      </c>
      <c r="E16" s="96">
        <v>3132</v>
      </c>
      <c r="F16" s="91" t="str">
        <f t="shared" si="2"/>
        <v>Doprinosi za obvezno zdravstveno osiguranje</v>
      </c>
      <c r="G16" s="129" t="s">
        <v>145</v>
      </c>
      <c r="H16" s="91" t="str">
        <f t="shared" si="3"/>
        <v>REDOVNA DJELATNOST SVEUČILIŠTA U ZAGREBU (IZ EVIDENCIJSKIH PRIHODA)</v>
      </c>
      <c r="I16" s="91" t="str">
        <f t="shared" si="4"/>
        <v>0942</v>
      </c>
      <c r="J16" s="128">
        <v>106573</v>
      </c>
      <c r="K16" s="128">
        <v>109876</v>
      </c>
      <c r="L16" s="128">
        <v>109876</v>
      </c>
      <c r="M16" s="95"/>
      <c r="O16" s="86" t="str">
        <f t="shared" si="5"/>
        <v>313</v>
      </c>
      <c r="P16" s="86" t="str">
        <f t="shared" si="6"/>
        <v>31</v>
      </c>
      <c r="Q16" s="86" t="str">
        <f t="shared" si="7"/>
        <v>31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31</v>
      </c>
      <c r="D17" s="91" t="str">
        <f t="shared" si="1"/>
        <v>Vlastiti prihodi</v>
      </c>
      <c r="E17" s="96">
        <v>3211</v>
      </c>
      <c r="F17" s="91" t="str">
        <f t="shared" si="2"/>
        <v>Službena putovanja</v>
      </c>
      <c r="G17" s="129" t="s">
        <v>145</v>
      </c>
      <c r="H17" s="91" t="str">
        <f t="shared" si="3"/>
        <v>REDOVNA DJELATNOST SVEUČILIŠTA U ZAGREBU (IZ EVIDENCIJSKIH PRIHODA)</v>
      </c>
      <c r="I17" s="91" t="str">
        <f t="shared" si="4"/>
        <v>0942</v>
      </c>
      <c r="J17" s="128">
        <v>100056</v>
      </c>
      <c r="K17" s="128">
        <v>103157</v>
      </c>
      <c r="L17" s="128">
        <v>103157</v>
      </c>
      <c r="M17" s="95"/>
      <c r="O17" s="86" t="str">
        <f t="shared" si="5"/>
        <v>321</v>
      </c>
      <c r="P17" s="86" t="str">
        <f t="shared" si="6"/>
        <v>32</v>
      </c>
      <c r="Q17" s="86" t="str">
        <f t="shared" si="7"/>
        <v>31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31</v>
      </c>
      <c r="D18" s="91" t="str">
        <f t="shared" si="1"/>
        <v>Vlastiti prihodi</v>
      </c>
      <c r="E18" s="96">
        <v>3212</v>
      </c>
      <c r="F18" s="91" t="str">
        <f t="shared" si="2"/>
        <v>Naknade za prijevoz, za rad na terenu i odvojeni život</v>
      </c>
      <c r="G18" s="129" t="s">
        <v>145</v>
      </c>
      <c r="H18" s="91" t="str">
        <f t="shared" si="3"/>
        <v>REDOVNA DJELATNOST SVEUČILIŠTA U ZAGREBU (IZ EVIDENCIJSKIH PRIHODA)</v>
      </c>
      <c r="I18" s="91" t="str">
        <f t="shared" si="4"/>
        <v>0942</v>
      </c>
      <c r="J18" s="128">
        <v>10387</v>
      </c>
      <c r="K18" s="128">
        <v>10709</v>
      </c>
      <c r="L18" s="128">
        <v>10709</v>
      </c>
      <c r="M18" s="95"/>
      <c r="O18" s="86" t="str">
        <f t="shared" si="5"/>
        <v>321</v>
      </c>
      <c r="P18" s="86" t="str">
        <f t="shared" si="6"/>
        <v>32</v>
      </c>
      <c r="Q18" s="86" t="str">
        <f t="shared" si="7"/>
        <v>31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31</v>
      </c>
      <c r="D19" s="91" t="str">
        <f t="shared" si="1"/>
        <v>Vlastiti prihodi</v>
      </c>
      <c r="E19" s="96">
        <v>3213</v>
      </c>
      <c r="F19" s="91" t="str">
        <f t="shared" si="2"/>
        <v>Stručno usavršavanje zaposlenika</v>
      </c>
      <c r="G19" s="129" t="s">
        <v>145</v>
      </c>
      <c r="H19" s="91" t="str">
        <f t="shared" si="3"/>
        <v>REDOVNA DJELATNOST SVEUČILIŠTA U ZAGREBU (IZ EVIDENCIJSKIH PRIHODA)</v>
      </c>
      <c r="I19" s="91" t="str">
        <f t="shared" si="4"/>
        <v>0942</v>
      </c>
      <c r="J19" s="128">
        <v>21806</v>
      </c>
      <c r="K19" s="128">
        <v>22482</v>
      </c>
      <c r="L19" s="128">
        <v>22482</v>
      </c>
      <c r="M19" s="95"/>
      <c r="O19" s="86" t="str">
        <f t="shared" si="5"/>
        <v>321</v>
      </c>
      <c r="P19" s="86" t="str">
        <f t="shared" si="6"/>
        <v>32</v>
      </c>
      <c r="Q19" s="86" t="str">
        <f t="shared" si="7"/>
        <v>31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31</v>
      </c>
      <c r="D20" s="91" t="str">
        <f t="shared" si="1"/>
        <v>Vlastiti prihodi</v>
      </c>
      <c r="E20" s="96">
        <v>3214</v>
      </c>
      <c r="F20" s="91" t="str">
        <f t="shared" si="2"/>
        <v>Ostale naknade troškova zaposlenima</v>
      </c>
      <c r="G20" s="129" t="s">
        <v>145</v>
      </c>
      <c r="H20" s="91" t="str">
        <f t="shared" si="3"/>
        <v>REDOVNA DJELATNOST SVEUČILIŠTA U ZAGREBU (IZ EVIDENCIJSKIH PRIHODA)</v>
      </c>
      <c r="I20" s="91" t="str">
        <f t="shared" si="4"/>
        <v>0942</v>
      </c>
      <c r="J20" s="128">
        <v>2548</v>
      </c>
      <c r="K20" s="128">
        <v>2627</v>
      </c>
      <c r="L20" s="128">
        <v>2627</v>
      </c>
      <c r="M20" s="95"/>
      <c r="O20" s="86" t="str">
        <f t="shared" si="5"/>
        <v>321</v>
      </c>
      <c r="P20" s="86" t="str">
        <f t="shared" si="6"/>
        <v>32</v>
      </c>
      <c r="Q20" s="86" t="str">
        <f t="shared" si="7"/>
        <v>31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31</v>
      </c>
      <c r="D21" s="91" t="str">
        <f t="shared" si="1"/>
        <v>Vlastiti prihodi</v>
      </c>
      <c r="E21" s="96">
        <v>3221</v>
      </c>
      <c r="F21" s="91" t="str">
        <f t="shared" si="2"/>
        <v>Uredski materijal i ostali materijalni rashodi</v>
      </c>
      <c r="G21" s="129" t="s">
        <v>145</v>
      </c>
      <c r="H21" s="91" t="str">
        <f t="shared" si="3"/>
        <v>REDOVNA DJELATNOST SVEUČILIŠTA U ZAGREBU (IZ EVIDENCIJSKIH PRIHODA)</v>
      </c>
      <c r="I21" s="91" t="str">
        <f t="shared" si="4"/>
        <v>0942</v>
      </c>
      <c r="J21" s="128">
        <v>711317</v>
      </c>
      <c r="K21" s="128">
        <v>733368</v>
      </c>
      <c r="L21" s="128">
        <v>733368</v>
      </c>
      <c r="M21" s="95"/>
      <c r="O21" s="86" t="str">
        <f t="shared" si="5"/>
        <v>322</v>
      </c>
      <c r="P21" s="86" t="str">
        <f t="shared" si="6"/>
        <v>32</v>
      </c>
      <c r="Q21" s="86" t="str">
        <f t="shared" si="7"/>
        <v>31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31</v>
      </c>
      <c r="D22" s="91" t="str">
        <f t="shared" si="1"/>
        <v>Vlastiti prihodi</v>
      </c>
      <c r="E22" s="96">
        <v>3223</v>
      </c>
      <c r="F22" s="91" t="str">
        <f t="shared" si="2"/>
        <v>Energija</v>
      </c>
      <c r="G22" s="129" t="s">
        <v>145</v>
      </c>
      <c r="H22" s="91" t="str">
        <f t="shared" si="3"/>
        <v>REDOVNA DJELATNOST SVEUČILIŠTA U ZAGREBU (IZ EVIDENCIJSKIH PRIHODA)</v>
      </c>
      <c r="I22" s="91" t="str">
        <f t="shared" si="4"/>
        <v>0942</v>
      </c>
      <c r="J22" s="128">
        <v>105432</v>
      </c>
      <c r="K22" s="128">
        <v>108700</v>
      </c>
      <c r="L22" s="128">
        <v>108700</v>
      </c>
      <c r="M22" s="95"/>
      <c r="O22" s="86" t="str">
        <f t="shared" si="5"/>
        <v>322</v>
      </c>
      <c r="P22" s="86" t="str">
        <f t="shared" si="6"/>
        <v>32</v>
      </c>
      <c r="Q22" s="86" t="str">
        <f t="shared" si="7"/>
        <v>31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31</v>
      </c>
      <c r="D23" s="91" t="str">
        <f t="shared" si="1"/>
        <v>Vlastiti prihodi</v>
      </c>
      <c r="E23" s="96">
        <v>3224</v>
      </c>
      <c r="F23" s="91" t="str">
        <f t="shared" si="2"/>
        <v>Materijal i dijelovi za tekuće i investicijsko održavanje</v>
      </c>
      <c r="G23" s="129" t="s">
        <v>145</v>
      </c>
      <c r="H23" s="91" t="str">
        <f t="shared" si="3"/>
        <v>REDOVNA DJELATNOST SVEUČILIŠTA U ZAGREBU (IZ EVIDENCIJSKIH PRIHODA)</v>
      </c>
      <c r="I23" s="91" t="str">
        <f t="shared" si="4"/>
        <v>0942</v>
      </c>
      <c r="J23" s="128">
        <v>17055</v>
      </c>
      <c r="K23" s="128">
        <v>17584</v>
      </c>
      <c r="L23" s="128">
        <v>17584</v>
      </c>
      <c r="M23" s="95"/>
      <c r="O23" s="86" t="str">
        <f t="shared" si="5"/>
        <v>322</v>
      </c>
      <c r="P23" s="86" t="str">
        <f t="shared" si="6"/>
        <v>32</v>
      </c>
      <c r="Q23" s="86" t="str">
        <f t="shared" si="7"/>
        <v>31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31</v>
      </c>
      <c r="D24" s="91" t="str">
        <f t="shared" si="1"/>
        <v>Vlastiti prihodi</v>
      </c>
      <c r="E24" s="96">
        <v>3225</v>
      </c>
      <c r="F24" s="91" t="str">
        <f t="shared" si="2"/>
        <v>Sitni inventar i auto gume</v>
      </c>
      <c r="G24" s="129" t="s">
        <v>145</v>
      </c>
      <c r="H24" s="91" t="str">
        <f t="shared" si="3"/>
        <v>REDOVNA DJELATNOST SVEUČILIŠTA U ZAGREBU (IZ EVIDENCIJSKIH PRIHODA)</v>
      </c>
      <c r="I24" s="91" t="str">
        <f t="shared" si="4"/>
        <v>0942</v>
      </c>
      <c r="J24" s="128">
        <v>20168</v>
      </c>
      <c r="K24" s="128">
        <v>20794</v>
      </c>
      <c r="L24" s="128">
        <v>20794</v>
      </c>
      <c r="M24" s="95"/>
      <c r="O24" s="86" t="str">
        <f t="shared" si="5"/>
        <v>322</v>
      </c>
      <c r="P24" s="86" t="str">
        <f t="shared" si="6"/>
        <v>32</v>
      </c>
      <c r="Q24" s="86" t="str">
        <f t="shared" si="7"/>
        <v>31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31</v>
      </c>
      <c r="D25" s="91" t="str">
        <f t="shared" si="1"/>
        <v>Vlastiti prihodi</v>
      </c>
      <c r="E25" s="96">
        <v>3227</v>
      </c>
      <c r="F25" s="91" t="str">
        <f t="shared" si="2"/>
        <v>Službena, radna i zaštitna odjeća i obuća</v>
      </c>
      <c r="G25" s="129" t="s">
        <v>145</v>
      </c>
      <c r="H25" s="91" t="str">
        <f t="shared" si="3"/>
        <v>REDOVNA DJELATNOST SVEUČILIŠTA U ZAGREBU (IZ EVIDENCIJSKIH PRIHODA)</v>
      </c>
      <c r="I25" s="91" t="str">
        <f t="shared" si="4"/>
        <v>0942</v>
      </c>
      <c r="J25" s="128">
        <v>4390</v>
      </c>
      <c r="K25" s="128">
        <v>4526</v>
      </c>
      <c r="L25" s="128">
        <v>4526</v>
      </c>
      <c r="M25" s="95"/>
      <c r="O25" s="86" t="str">
        <f t="shared" si="5"/>
        <v>322</v>
      </c>
      <c r="P25" s="86" t="str">
        <f t="shared" si="6"/>
        <v>32</v>
      </c>
      <c r="Q25" s="86" t="str">
        <f t="shared" si="7"/>
        <v>31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31</v>
      </c>
      <c r="D26" s="91" t="str">
        <f t="shared" si="1"/>
        <v>Vlastiti prihodi</v>
      </c>
      <c r="E26" s="96">
        <v>3231</v>
      </c>
      <c r="F26" s="91" t="str">
        <f t="shared" si="2"/>
        <v>Usluge telefona, pošte i prijevoza</v>
      </c>
      <c r="G26" s="129" t="s">
        <v>145</v>
      </c>
      <c r="H26" s="91" t="str">
        <f t="shared" si="3"/>
        <v>REDOVNA DJELATNOST SVEUČILIŠTA U ZAGREBU (IZ EVIDENCIJSKIH PRIHODA)</v>
      </c>
      <c r="I26" s="91" t="str">
        <f t="shared" si="4"/>
        <v>0942</v>
      </c>
      <c r="J26" s="128">
        <v>17243</v>
      </c>
      <c r="K26" s="128">
        <v>17778</v>
      </c>
      <c r="L26" s="128">
        <v>17778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31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31</v>
      </c>
      <c r="D27" s="91" t="str">
        <f t="shared" si="1"/>
        <v>Vlastiti prihodi</v>
      </c>
      <c r="E27" s="96">
        <v>3232</v>
      </c>
      <c r="F27" s="91" t="str">
        <f t="shared" si="2"/>
        <v>Usluge tekućeg i investicijskog održavanja</v>
      </c>
      <c r="G27" s="129" t="s">
        <v>145</v>
      </c>
      <c r="H27" s="91" t="str">
        <f t="shared" si="3"/>
        <v>REDOVNA DJELATNOST SVEUČILIŠTA U ZAGREBU (IZ EVIDENCIJSKIH PRIHODA)</v>
      </c>
      <c r="I27" s="91" t="str">
        <f t="shared" si="4"/>
        <v>0942</v>
      </c>
      <c r="J27" s="128">
        <v>132125</v>
      </c>
      <c r="K27" s="128">
        <v>136221</v>
      </c>
      <c r="L27" s="128">
        <v>136221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31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31</v>
      </c>
      <c r="D28" s="91" t="str">
        <f t="shared" si="1"/>
        <v>Vlastiti prihodi</v>
      </c>
      <c r="E28" s="96">
        <v>3233</v>
      </c>
      <c r="F28" s="91" t="str">
        <f t="shared" si="2"/>
        <v>Usluge promidžbe i informiranja</v>
      </c>
      <c r="G28" s="129" t="s">
        <v>145</v>
      </c>
      <c r="H28" s="91" t="str">
        <f t="shared" si="3"/>
        <v>REDOVNA DJELATNOST SVEUČILIŠTA U ZAGREBU (IZ EVIDENCIJSKIH PRIHODA)</v>
      </c>
      <c r="I28" s="91" t="str">
        <f t="shared" si="4"/>
        <v>0942</v>
      </c>
      <c r="J28" s="128">
        <v>5930</v>
      </c>
      <c r="K28" s="128">
        <v>6114</v>
      </c>
      <c r="L28" s="128">
        <v>6114</v>
      </c>
      <c r="M28" s="95"/>
      <c r="O28" s="86" t="str">
        <f t="shared" si="5"/>
        <v>323</v>
      </c>
      <c r="P28" s="86" t="str">
        <f t="shared" si="6"/>
        <v>32</v>
      </c>
      <c r="Q28" s="86" t="str">
        <f t="shared" si="7"/>
        <v>31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31</v>
      </c>
      <c r="D29" s="91" t="str">
        <f t="shared" si="1"/>
        <v>Vlastiti prihodi</v>
      </c>
      <c r="E29" s="96">
        <v>3234</v>
      </c>
      <c r="F29" s="91" t="str">
        <f t="shared" si="2"/>
        <v>Komunalne usluge</v>
      </c>
      <c r="G29" s="129" t="s">
        <v>145</v>
      </c>
      <c r="H29" s="91" t="str">
        <f t="shared" si="3"/>
        <v>REDOVNA DJELATNOST SVEUČILIŠTA U ZAGREBU (IZ EVIDENCIJSKIH PRIHODA)</v>
      </c>
      <c r="I29" s="91" t="str">
        <f t="shared" si="4"/>
        <v>0942</v>
      </c>
      <c r="J29" s="128">
        <v>55159</v>
      </c>
      <c r="K29" s="128">
        <v>56869</v>
      </c>
      <c r="L29" s="128">
        <v>56869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31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31</v>
      </c>
      <c r="D30" s="91" t="str">
        <f t="shared" si="1"/>
        <v>Vlastiti prihodi</v>
      </c>
      <c r="E30" s="96">
        <v>3235</v>
      </c>
      <c r="F30" s="91" t="str">
        <f t="shared" si="2"/>
        <v>Zakupnine i najamnine</v>
      </c>
      <c r="G30" s="129" t="s">
        <v>145</v>
      </c>
      <c r="H30" s="91" t="str">
        <f t="shared" si="3"/>
        <v>REDOVNA DJELATNOST SVEUČILIŠTA U ZAGREBU (IZ EVIDENCIJSKIH PRIHODA)</v>
      </c>
      <c r="I30" s="91" t="str">
        <f t="shared" si="4"/>
        <v>0942</v>
      </c>
      <c r="J30" s="128">
        <v>25050</v>
      </c>
      <c r="K30" s="128">
        <v>25827</v>
      </c>
      <c r="L30" s="128">
        <v>25827</v>
      </c>
      <c r="M30" s="95"/>
      <c r="O30" s="86" t="str">
        <f t="shared" si="5"/>
        <v>323</v>
      </c>
      <c r="P30" s="86" t="str">
        <f t="shared" si="6"/>
        <v>32</v>
      </c>
      <c r="Q30" s="86" t="str">
        <f t="shared" si="7"/>
        <v>31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3236</v>
      </c>
      <c r="F31" s="91" t="str">
        <f t="shared" si="2"/>
        <v>Zdravstvene i veterinarske usluge</v>
      </c>
      <c r="G31" s="129" t="s">
        <v>145</v>
      </c>
      <c r="H31" s="91" t="str">
        <f t="shared" si="3"/>
        <v>REDOVNA DJELATNOST SVEUČILIŠTA U ZAGREBU (IZ EVIDENCIJSKIH PRIHODA)</v>
      </c>
      <c r="I31" s="91" t="str">
        <f t="shared" si="4"/>
        <v>0942</v>
      </c>
      <c r="J31" s="128">
        <v>90322</v>
      </c>
      <c r="K31" s="128">
        <v>93122</v>
      </c>
      <c r="L31" s="128">
        <v>93122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3237</v>
      </c>
      <c r="F32" s="91" t="str">
        <f t="shared" si="2"/>
        <v>Intelektualne i osobne usluge</v>
      </c>
      <c r="G32" s="129" t="s">
        <v>145</v>
      </c>
      <c r="H32" s="91" t="str">
        <f t="shared" si="3"/>
        <v>REDOVNA DJELATNOST SVEUČILIŠTA U ZAGREBU (IZ EVIDENCIJSKIH PRIHODA)</v>
      </c>
      <c r="I32" s="91" t="str">
        <f t="shared" si="4"/>
        <v>0942</v>
      </c>
      <c r="J32" s="128">
        <v>66070</v>
      </c>
      <c r="K32" s="128">
        <v>68119</v>
      </c>
      <c r="L32" s="128">
        <v>68119</v>
      </c>
      <c r="M32" s="95"/>
      <c r="O32" s="86" t="str">
        <f t="shared" si="5"/>
        <v>323</v>
      </c>
      <c r="P32" s="86" t="str">
        <f t="shared" si="6"/>
        <v>32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3238</v>
      </c>
      <c r="F33" s="91" t="str">
        <f t="shared" si="2"/>
        <v>Računalne usluge</v>
      </c>
      <c r="G33" s="129" t="s">
        <v>145</v>
      </c>
      <c r="H33" s="91" t="str">
        <f t="shared" si="3"/>
        <v>REDOVNA DJELATNOST SVEUČILIŠTA U ZAGREBU (IZ EVIDENCIJSKIH PRIHODA)</v>
      </c>
      <c r="I33" s="91" t="str">
        <f t="shared" si="4"/>
        <v>0942</v>
      </c>
      <c r="J33" s="128">
        <v>1440</v>
      </c>
      <c r="K33" s="128">
        <v>1485</v>
      </c>
      <c r="L33" s="128">
        <v>1485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3239</v>
      </c>
      <c r="F34" s="91" t="str">
        <f t="shared" si="2"/>
        <v>Ostale usluge</v>
      </c>
      <c r="G34" s="129" t="s">
        <v>145</v>
      </c>
      <c r="H34" s="91" t="str">
        <f t="shared" si="3"/>
        <v>REDOVNA DJELATNOST SVEUČILIŠTA U ZAGREBU (IZ EVIDENCIJSKIH PRIHODA)</v>
      </c>
      <c r="I34" s="91" t="str">
        <f t="shared" si="4"/>
        <v>0942</v>
      </c>
      <c r="J34" s="128">
        <v>39257</v>
      </c>
      <c r="K34" s="128">
        <v>40474</v>
      </c>
      <c r="L34" s="128">
        <v>40474</v>
      </c>
      <c r="M34" s="95"/>
      <c r="O34" s="86" t="str">
        <f t="shared" si="5"/>
        <v>323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3292</v>
      </c>
      <c r="F35" s="91" t="str">
        <f t="shared" si="2"/>
        <v>Premije osiguranja</v>
      </c>
      <c r="G35" s="129" t="s">
        <v>145</v>
      </c>
      <c r="H35" s="91" t="str">
        <f t="shared" si="3"/>
        <v>REDOVNA DJELATNOST SVEUČILIŠTA U ZAGREBU (IZ EVIDENCIJSKIH PRIHODA)</v>
      </c>
      <c r="I35" s="91" t="str">
        <f t="shared" si="4"/>
        <v>0942</v>
      </c>
      <c r="J35" s="128">
        <v>5861</v>
      </c>
      <c r="K35" s="128">
        <v>6043</v>
      </c>
      <c r="L35" s="128">
        <v>6043</v>
      </c>
      <c r="M35" s="95"/>
      <c r="O35" s="86" t="str">
        <f t="shared" si="5"/>
        <v>329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3293</v>
      </c>
      <c r="F36" s="91" t="str">
        <f t="shared" si="2"/>
        <v>Reprezentacija</v>
      </c>
      <c r="G36" s="129" t="s">
        <v>145</v>
      </c>
      <c r="H36" s="91" t="str">
        <f t="shared" si="3"/>
        <v>REDOVNA DJELATNOST SVEUČILIŠTA U ZAGREBU (IZ EVIDENCIJSKIH PRIHODA)</v>
      </c>
      <c r="I36" s="91" t="str">
        <f t="shared" si="4"/>
        <v>0942</v>
      </c>
      <c r="J36" s="128">
        <v>18728</v>
      </c>
      <c r="K36" s="128">
        <v>19308</v>
      </c>
      <c r="L36" s="128">
        <v>19308</v>
      </c>
      <c r="M36" s="95"/>
      <c r="O36" s="86" t="str">
        <f t="shared" si="5"/>
        <v>329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3294</v>
      </c>
      <c r="F37" s="91" t="str">
        <f t="shared" si="2"/>
        <v>Članarine i norme</v>
      </c>
      <c r="G37" s="129" t="s">
        <v>145</v>
      </c>
      <c r="H37" s="91" t="str">
        <f t="shared" si="3"/>
        <v>REDOVNA DJELATNOST SVEUČILIŠTA U ZAGREBU (IZ EVIDENCIJSKIH PRIHODA)</v>
      </c>
      <c r="I37" s="91" t="str">
        <f t="shared" si="4"/>
        <v>0942</v>
      </c>
      <c r="J37" s="128">
        <v>4320</v>
      </c>
      <c r="K37" s="128">
        <v>4454</v>
      </c>
      <c r="L37" s="128">
        <v>4454</v>
      </c>
      <c r="M37" s="95"/>
      <c r="O37" s="86" t="str">
        <f t="shared" si="5"/>
        <v>329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3295</v>
      </c>
      <c r="F38" s="91" t="str">
        <f t="shared" si="2"/>
        <v>Pristojbe i naknade</v>
      </c>
      <c r="G38" s="129" t="s">
        <v>145</v>
      </c>
      <c r="H38" s="91" t="str">
        <f t="shared" si="3"/>
        <v>REDOVNA DJELATNOST SVEUČILIŠTA U ZAGREBU (IZ EVIDENCIJSKIH PRIHODA)</v>
      </c>
      <c r="I38" s="91" t="str">
        <f t="shared" si="4"/>
        <v>0942</v>
      </c>
      <c r="J38" s="128">
        <v>3150</v>
      </c>
      <c r="K38" s="128">
        <v>3247</v>
      </c>
      <c r="L38" s="128">
        <v>3247</v>
      </c>
      <c r="M38" s="95"/>
      <c r="O38" s="86" t="str">
        <f t="shared" si="5"/>
        <v>329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3299</v>
      </c>
      <c r="F39" s="91" t="str">
        <f t="shared" si="2"/>
        <v>Ostali nespomenuti rashodi poslovanja</v>
      </c>
      <c r="G39" s="129" t="s">
        <v>145</v>
      </c>
      <c r="H39" s="91" t="str">
        <f t="shared" si="3"/>
        <v>REDOVNA DJELATNOST SVEUČILIŠTA U ZAGREBU (IZ EVIDENCIJSKIH PRIHODA)</v>
      </c>
      <c r="I39" s="91" t="str">
        <f t="shared" si="4"/>
        <v>0942</v>
      </c>
      <c r="J39" s="128">
        <v>1372</v>
      </c>
      <c r="K39" s="128">
        <v>1415</v>
      </c>
      <c r="L39" s="128">
        <v>1415</v>
      </c>
      <c r="M39" s="95"/>
      <c r="O39" s="86" t="str">
        <f t="shared" si="5"/>
        <v>329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3423</v>
      </c>
      <c r="F40" s="91" t="str">
        <f t="shared" si="2"/>
        <v>Kamate za primljene kredite i zajmove od kreditnih i ostalih</v>
      </c>
      <c r="G40" s="129" t="s">
        <v>145</v>
      </c>
      <c r="H40" s="91" t="str">
        <f t="shared" si="3"/>
        <v>REDOVNA DJELATNOST SVEUČILIŠTA U ZAGREBU (IZ EVIDENCIJSKIH PRIHODA)</v>
      </c>
      <c r="I40" s="91" t="str">
        <f t="shared" si="4"/>
        <v>0942</v>
      </c>
      <c r="J40" s="128">
        <v>13389</v>
      </c>
      <c r="K40" s="128">
        <v>13804</v>
      </c>
      <c r="L40" s="128">
        <v>13804</v>
      </c>
      <c r="M40" s="95"/>
      <c r="O40" s="86" t="str">
        <f t="shared" si="5"/>
        <v>342</v>
      </c>
      <c r="P40" s="86" t="str">
        <f t="shared" si="6"/>
        <v>34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3431</v>
      </c>
      <c r="F41" s="91" t="str">
        <f t="shared" si="2"/>
        <v>Bankarske usluge i usluge platnog prometa</v>
      </c>
      <c r="G41" s="129" t="s">
        <v>145</v>
      </c>
      <c r="H41" s="91" t="str">
        <f t="shared" si="3"/>
        <v>REDOVNA DJELATNOST SVEUČILIŠTA U ZAGREBU (IZ EVIDENCIJSKIH PRIHODA)</v>
      </c>
      <c r="I41" s="91" t="str">
        <f t="shared" si="4"/>
        <v>0942</v>
      </c>
      <c r="J41" s="128">
        <v>43564</v>
      </c>
      <c r="K41" s="128">
        <v>44915</v>
      </c>
      <c r="L41" s="128">
        <v>44915</v>
      </c>
      <c r="M41" s="95"/>
      <c r="O41" s="86" t="str">
        <f t="shared" si="5"/>
        <v>343</v>
      </c>
      <c r="P41" s="86" t="str">
        <f t="shared" si="6"/>
        <v>34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3432</v>
      </c>
      <c r="F42" s="91" t="str">
        <f t="shared" si="2"/>
        <v>Negativne tečajne razlike i razlike zbog primjene valutne kl</v>
      </c>
      <c r="G42" s="129" t="s">
        <v>145</v>
      </c>
      <c r="H42" s="91" t="str">
        <f t="shared" si="3"/>
        <v>REDOVNA DJELATNOST SVEUČILIŠTA U ZAGREBU (IZ EVIDENCIJSKIH PRIHODA)</v>
      </c>
      <c r="I42" s="91" t="str">
        <f t="shared" si="4"/>
        <v>0942</v>
      </c>
      <c r="J42" s="128">
        <v>4863</v>
      </c>
      <c r="K42" s="128">
        <v>5014</v>
      </c>
      <c r="L42" s="128">
        <v>5014</v>
      </c>
      <c r="M42" s="95"/>
      <c r="O42" s="86" t="str">
        <f t="shared" si="5"/>
        <v>343</v>
      </c>
      <c r="P42" s="86" t="str">
        <f t="shared" si="6"/>
        <v>34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3433</v>
      </c>
      <c r="F43" s="91" t="str">
        <f t="shared" si="2"/>
        <v>Zatezne kamate</v>
      </c>
      <c r="G43" s="129" t="s">
        <v>145</v>
      </c>
      <c r="H43" s="91" t="str">
        <f t="shared" si="3"/>
        <v>REDOVNA DJELATNOST SVEUČILIŠTA U ZAGREBU (IZ EVIDENCIJSKIH PRIHODA)</v>
      </c>
      <c r="I43" s="91" t="str">
        <f t="shared" si="4"/>
        <v>0942</v>
      </c>
      <c r="J43" s="128">
        <v>6639</v>
      </c>
      <c r="K43" s="128">
        <v>6844</v>
      </c>
      <c r="L43" s="128">
        <v>6844</v>
      </c>
      <c r="M43" s="95"/>
      <c r="O43" s="86" t="str">
        <f t="shared" si="5"/>
        <v>343</v>
      </c>
      <c r="P43" s="86" t="str">
        <f t="shared" si="6"/>
        <v>34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4123</v>
      </c>
      <c r="F44" s="91" t="str">
        <f t="shared" si="2"/>
        <v>Licence</v>
      </c>
      <c r="G44" s="129" t="s">
        <v>145</v>
      </c>
      <c r="H44" s="91" t="str">
        <f t="shared" si="3"/>
        <v>REDOVNA DJELATNOST SVEUČILIŠTA U ZAGREBU (IZ EVIDENCIJSKIH PRIHODA)</v>
      </c>
      <c r="I44" s="91" t="str">
        <f t="shared" si="4"/>
        <v>0942</v>
      </c>
      <c r="J44" s="128">
        <v>1864</v>
      </c>
      <c r="K44" s="128">
        <v>1922</v>
      </c>
      <c r="L44" s="128">
        <v>1922</v>
      </c>
      <c r="M44" s="95"/>
      <c r="O44" s="86" t="str">
        <f t="shared" si="5"/>
        <v>412</v>
      </c>
      <c r="P44" s="86" t="str">
        <f t="shared" si="6"/>
        <v>41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4221</v>
      </c>
      <c r="F45" s="91" t="str">
        <f t="shared" si="2"/>
        <v>Uredska oprema i namještaj</v>
      </c>
      <c r="G45" s="129" t="s">
        <v>145</v>
      </c>
      <c r="H45" s="91" t="str">
        <f t="shared" si="3"/>
        <v>REDOVNA DJELATNOST SVEUČILIŠTA U ZAGREBU (IZ EVIDENCIJSKIH PRIHODA)</v>
      </c>
      <c r="I45" s="91" t="str">
        <f t="shared" si="4"/>
        <v>0942</v>
      </c>
      <c r="J45" s="128">
        <v>37933</v>
      </c>
      <c r="K45" s="128">
        <v>39109</v>
      </c>
      <c r="L45" s="128">
        <v>39109</v>
      </c>
      <c r="M45" s="95"/>
      <c r="O45" s="86" t="str">
        <f t="shared" si="5"/>
        <v>422</v>
      </c>
      <c r="P45" s="86" t="str">
        <f t="shared" si="6"/>
        <v>42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4222</v>
      </c>
      <c r="F46" s="91" t="str">
        <f t="shared" si="2"/>
        <v>Komunikacijska oprema</v>
      </c>
      <c r="G46" s="129" t="s">
        <v>145</v>
      </c>
      <c r="H46" s="91" t="str">
        <f t="shared" si="3"/>
        <v>REDOVNA DJELATNOST SVEUČILIŠTA U ZAGREBU (IZ EVIDENCIJSKIH PRIHODA)</v>
      </c>
      <c r="I46" s="91" t="str">
        <f t="shared" si="4"/>
        <v>0942</v>
      </c>
      <c r="J46" s="128">
        <v>4272</v>
      </c>
      <c r="K46" s="128">
        <v>4404</v>
      </c>
      <c r="L46" s="128">
        <v>4404</v>
      </c>
      <c r="M46" s="95"/>
      <c r="O46" s="86" t="str">
        <f t="shared" si="5"/>
        <v>422</v>
      </c>
      <c r="P46" s="86" t="str">
        <f t="shared" si="6"/>
        <v>42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4223</v>
      </c>
      <c r="F47" s="91" t="str">
        <f t="shared" si="2"/>
        <v>Oprema za održavanje i zaštitu</v>
      </c>
      <c r="G47" s="129" t="s">
        <v>145</v>
      </c>
      <c r="H47" s="91" t="str">
        <f t="shared" si="3"/>
        <v>REDOVNA DJELATNOST SVEUČILIŠTA U ZAGREBU (IZ EVIDENCIJSKIH PRIHODA)</v>
      </c>
      <c r="I47" s="91" t="str">
        <f t="shared" si="4"/>
        <v>0942</v>
      </c>
      <c r="J47" s="128">
        <v>9683</v>
      </c>
      <c r="K47" s="128">
        <v>9983</v>
      </c>
      <c r="L47" s="128">
        <v>9983</v>
      </c>
      <c r="M47" s="95"/>
      <c r="O47" s="86" t="str">
        <f t="shared" si="5"/>
        <v>422</v>
      </c>
      <c r="P47" s="86" t="str">
        <f t="shared" si="6"/>
        <v>42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4224</v>
      </c>
      <c r="F48" s="91" t="str">
        <f t="shared" si="2"/>
        <v>Medicinska i laboratorijska oprema</v>
      </c>
      <c r="G48" s="129" t="s">
        <v>145</v>
      </c>
      <c r="H48" s="91" t="str">
        <f t="shared" si="3"/>
        <v>REDOVNA DJELATNOST SVEUČILIŠTA U ZAGREBU (IZ EVIDENCIJSKIH PRIHODA)</v>
      </c>
      <c r="I48" s="91" t="str">
        <f t="shared" si="4"/>
        <v>0942</v>
      </c>
      <c r="J48" s="128">
        <v>64583</v>
      </c>
      <c r="K48" s="128">
        <v>66586</v>
      </c>
      <c r="L48" s="128">
        <v>66586</v>
      </c>
      <c r="M48" s="95"/>
      <c r="O48" s="86" t="str">
        <f t="shared" si="5"/>
        <v>422</v>
      </c>
      <c r="P48" s="86" t="str">
        <f t="shared" si="6"/>
        <v>42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4225</v>
      </c>
      <c r="F49" s="91" t="str">
        <f t="shared" si="2"/>
        <v>Instrumenti, uređaji i strojevi</v>
      </c>
      <c r="G49" s="129" t="s">
        <v>145</v>
      </c>
      <c r="H49" s="91" t="str">
        <f t="shared" si="3"/>
        <v>REDOVNA DJELATNOST SVEUČILIŠTA U ZAGREBU (IZ EVIDENCIJSKIH PRIHODA)</v>
      </c>
      <c r="I49" s="91" t="str">
        <f t="shared" si="4"/>
        <v>0942</v>
      </c>
      <c r="J49" s="128">
        <v>19847</v>
      </c>
      <c r="K49" s="128">
        <v>20463</v>
      </c>
      <c r="L49" s="128">
        <v>20463</v>
      </c>
      <c r="M49" s="95"/>
      <c r="O49" s="86" t="str">
        <f t="shared" si="5"/>
        <v>422</v>
      </c>
      <c r="P49" s="86" t="str">
        <f t="shared" si="6"/>
        <v>42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4227</v>
      </c>
      <c r="F50" s="91" t="str">
        <f t="shared" si="2"/>
        <v>Uređaji, strojevi i oprema za ostale namjene</v>
      </c>
      <c r="G50" s="129" t="s">
        <v>145</v>
      </c>
      <c r="H50" s="91" t="str">
        <f t="shared" si="3"/>
        <v>REDOVNA DJELATNOST SVEUČILIŠTA U ZAGREBU (IZ EVIDENCIJSKIH PRIHODA)</v>
      </c>
      <c r="I50" s="91" t="str">
        <f t="shared" si="4"/>
        <v>0942</v>
      </c>
      <c r="J50" s="128">
        <v>3765</v>
      </c>
      <c r="K50" s="128">
        <v>3881</v>
      </c>
      <c r="L50" s="128">
        <v>3881</v>
      </c>
      <c r="M50" s="95"/>
      <c r="O50" s="86" t="str">
        <f t="shared" si="5"/>
        <v>422</v>
      </c>
      <c r="P50" s="86" t="str">
        <f t="shared" si="6"/>
        <v>42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4511</v>
      </c>
      <c r="F51" s="91" t="str">
        <f t="shared" si="2"/>
        <v>Dodatna ulaganja na građevinskim objektima</v>
      </c>
      <c r="G51" s="129" t="s">
        <v>145</v>
      </c>
      <c r="H51" s="91" t="str">
        <f t="shared" si="3"/>
        <v>REDOVNA DJELATNOST SVEUČILIŠTA U ZAGREBU (IZ EVIDENCIJSKIH PRIHODA)</v>
      </c>
      <c r="I51" s="91" t="str">
        <f t="shared" si="4"/>
        <v>0942</v>
      </c>
      <c r="J51" s="128">
        <v>172540</v>
      </c>
      <c r="K51" s="128">
        <v>177888</v>
      </c>
      <c r="L51" s="128">
        <v>177888</v>
      </c>
      <c r="M51" s="95"/>
      <c r="O51" s="86" t="str">
        <f t="shared" si="5"/>
        <v>451</v>
      </c>
      <c r="P51" s="86" t="str">
        <f t="shared" si="6"/>
        <v>45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4521</v>
      </c>
      <c r="F52" s="91" t="str">
        <f t="shared" si="2"/>
        <v>Dodatna ulaganja na postrojenjima i opremi</v>
      </c>
      <c r="G52" s="129" t="s">
        <v>145</v>
      </c>
      <c r="H52" s="91" t="str">
        <f t="shared" si="3"/>
        <v>REDOVNA DJELATNOST SVEUČILIŠTA U ZAGREBU (IZ EVIDENCIJSKIH PRIHODA)</v>
      </c>
      <c r="I52" s="91" t="str">
        <f t="shared" si="4"/>
        <v>0942</v>
      </c>
      <c r="J52" s="128">
        <v>2711</v>
      </c>
      <c r="K52" s="128">
        <v>2795</v>
      </c>
      <c r="L52" s="128">
        <v>2795</v>
      </c>
      <c r="M52" s="95"/>
      <c r="O52" s="86" t="str">
        <f t="shared" si="5"/>
        <v>452</v>
      </c>
      <c r="P52" s="86" t="str">
        <f t="shared" si="6"/>
        <v>45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5443</v>
      </c>
      <c r="F53" s="91" t="str">
        <f t="shared" si="2"/>
        <v>Otplata glavnice primljenih kredita od tuzemnih kreditnih in</v>
      </c>
      <c r="G53" s="129" t="s">
        <v>145</v>
      </c>
      <c r="H53" s="91" t="str">
        <f>IFERROR(VLOOKUP(G54,$AB$6:$AC$327,2,FALSE),"")</f>
        <v>REDOVNA DJELATNOST SVEUČILIŠTA U ZAGREBU (IZ EVIDENCIJSKIH PRIHODA)</v>
      </c>
      <c r="I53" s="91" t="str">
        <f>IFERROR(VLOOKUP(G54,$AB$6:$AF$327,3,FALSE),"")</f>
        <v>0942</v>
      </c>
      <c r="J53" s="128">
        <v>30385</v>
      </c>
      <c r="K53" s="128">
        <v>31416</v>
      </c>
      <c r="L53" s="128">
        <v>32615</v>
      </c>
      <c r="M53" s="95"/>
      <c r="O53" s="86" t="str">
        <f t="shared" si="5"/>
        <v>544</v>
      </c>
      <c r="P53" s="86" t="str">
        <f t="shared" si="6"/>
        <v>54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3111</v>
      </c>
      <c r="F54" s="91" t="str">
        <f t="shared" si="2"/>
        <v>Plaće za redovan rad</v>
      </c>
      <c r="G54" s="129" t="s">
        <v>145</v>
      </c>
      <c r="H54" s="91" t="str">
        <f>IFERROR(VLOOKUP(#REF!,$AB$6:$AC$327,2,FALSE),"")</f>
        <v/>
      </c>
      <c r="I54" s="91" t="str">
        <f>IFERROR(VLOOKUP(#REF!,$AB$6:$AF$327,3,FALSE),"")</f>
        <v/>
      </c>
      <c r="J54" s="128">
        <v>946022</v>
      </c>
      <c r="K54" s="128">
        <v>975349</v>
      </c>
      <c r="L54" s="128">
        <v>975349</v>
      </c>
      <c r="M54" s="95"/>
      <c r="O54" s="86" t="str">
        <f t="shared" si="5"/>
        <v>311</v>
      </c>
      <c r="P54" s="86" t="str">
        <f t="shared" si="6"/>
        <v>31</v>
      </c>
      <c r="Q54" s="86" t="str">
        <f t="shared" si="7"/>
        <v>43</v>
      </c>
      <c r="R54" s="86" t="str">
        <f t="shared" si="8"/>
        <v/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3121</v>
      </c>
      <c r="F55" s="91" t="str">
        <f t="shared" si="2"/>
        <v>Ostali rashodi za zaposlene</v>
      </c>
      <c r="G55" s="129" t="s">
        <v>145</v>
      </c>
      <c r="H55" s="91" t="str">
        <f t="shared" si="3"/>
        <v>REDOVNA DJELATNOST SVEUČILIŠTA U ZAGREBU (IZ EVIDENCIJSKIH PRIHODA)</v>
      </c>
      <c r="I55" s="91" t="str">
        <f t="shared" si="4"/>
        <v>0942</v>
      </c>
      <c r="J55" s="128">
        <v>20284</v>
      </c>
      <c r="K55" s="128">
        <v>20912</v>
      </c>
      <c r="L55" s="128">
        <v>20912</v>
      </c>
      <c r="M55" s="95"/>
      <c r="O55" s="86" t="str">
        <f t="shared" si="5"/>
        <v>312</v>
      </c>
      <c r="P55" s="86" t="str">
        <f t="shared" si="6"/>
        <v>31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3132</v>
      </c>
      <c r="F56" s="91" t="str">
        <f t="shared" si="2"/>
        <v>Doprinosi za obvezno zdravstveno osiguranje</v>
      </c>
      <c r="G56" s="129" t="s">
        <v>145</v>
      </c>
      <c r="H56" s="91" t="str">
        <f t="shared" si="3"/>
        <v>REDOVNA DJELATNOST SVEUČILIŠTA U ZAGREBU (IZ EVIDENCIJSKIH PRIHODA)</v>
      </c>
      <c r="I56" s="91" t="str">
        <f t="shared" si="4"/>
        <v>0942</v>
      </c>
      <c r="J56" s="128">
        <v>156094</v>
      </c>
      <c r="K56" s="128">
        <v>160933</v>
      </c>
      <c r="L56" s="128">
        <v>160933</v>
      </c>
      <c r="M56" s="95"/>
      <c r="O56" s="86" t="str">
        <f t="shared" si="5"/>
        <v>313</v>
      </c>
      <c r="P56" s="86" t="str">
        <f t="shared" si="6"/>
        <v>31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3211</v>
      </c>
      <c r="F57" s="91" t="str">
        <f t="shared" si="2"/>
        <v>Službena putovanja</v>
      </c>
      <c r="G57" s="129" t="s">
        <v>145</v>
      </c>
      <c r="H57" s="91" t="str">
        <f t="shared" si="3"/>
        <v>REDOVNA DJELATNOST SVEUČILIŠTA U ZAGREBU (IZ EVIDENCIJSKIH PRIHODA)</v>
      </c>
      <c r="I57" s="91" t="str">
        <f t="shared" si="4"/>
        <v>0942</v>
      </c>
      <c r="J57" s="128">
        <v>24800</v>
      </c>
      <c r="K57" s="128">
        <v>25569</v>
      </c>
      <c r="L57" s="128">
        <v>25569</v>
      </c>
      <c r="M57" s="95"/>
      <c r="O57" s="86" t="str">
        <f t="shared" si="5"/>
        <v>321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3212</v>
      </c>
      <c r="F58" s="91" t="str">
        <f t="shared" si="2"/>
        <v>Naknade za prijevoz, za rad na terenu i odvojeni život</v>
      </c>
      <c r="G58" s="129" t="s">
        <v>145</v>
      </c>
      <c r="H58" s="91" t="str">
        <f t="shared" si="3"/>
        <v>REDOVNA DJELATNOST SVEUČILIŠTA U ZAGREBU (IZ EVIDENCIJSKIH PRIHODA)</v>
      </c>
      <c r="I58" s="91" t="str">
        <f t="shared" si="4"/>
        <v>0942</v>
      </c>
      <c r="J58" s="128">
        <v>2660</v>
      </c>
      <c r="K58" s="128">
        <v>2743</v>
      </c>
      <c r="L58" s="128">
        <v>2743</v>
      </c>
      <c r="M58" s="95"/>
      <c r="O58" s="86" t="str">
        <f t="shared" si="5"/>
        <v>321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3213</v>
      </c>
      <c r="F59" s="91" t="str">
        <f t="shared" si="2"/>
        <v>Stručno usavršavanje zaposlenika</v>
      </c>
      <c r="G59" s="129" t="s">
        <v>145</v>
      </c>
      <c r="H59" s="91" t="str">
        <f t="shared" si="3"/>
        <v>REDOVNA DJELATNOST SVEUČILIŠTA U ZAGREBU (IZ EVIDENCIJSKIH PRIHODA)</v>
      </c>
      <c r="I59" s="91" t="str">
        <f t="shared" si="4"/>
        <v>0942</v>
      </c>
      <c r="J59" s="128">
        <v>4396</v>
      </c>
      <c r="K59" s="128">
        <v>4533</v>
      </c>
      <c r="L59" s="128">
        <v>4533</v>
      </c>
      <c r="M59" s="95"/>
      <c r="O59" s="86" t="str">
        <f t="shared" si="5"/>
        <v>321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3214</v>
      </c>
      <c r="F60" s="91" t="str">
        <f t="shared" si="2"/>
        <v>Ostale naknade troškova zaposlenima</v>
      </c>
      <c r="G60" s="129" t="s">
        <v>145</v>
      </c>
      <c r="H60" s="91" t="str">
        <f t="shared" si="3"/>
        <v>REDOVNA DJELATNOST SVEUČILIŠTA U ZAGREBU (IZ EVIDENCIJSKIH PRIHODA)</v>
      </c>
      <c r="I60" s="91" t="str">
        <f t="shared" si="4"/>
        <v>0942</v>
      </c>
      <c r="J60" s="128">
        <v>1946</v>
      </c>
      <c r="K60" s="128">
        <v>2006</v>
      </c>
      <c r="L60" s="128">
        <v>2006</v>
      </c>
      <c r="M60" s="95"/>
      <c r="O60" s="86" t="str">
        <f t="shared" si="5"/>
        <v>321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3221</v>
      </c>
      <c r="F61" s="91" t="str">
        <f t="shared" si="2"/>
        <v>Uredski materijal i ostali materijalni rashodi</v>
      </c>
      <c r="G61" s="129" t="s">
        <v>145</v>
      </c>
      <c r="H61" s="91" t="str">
        <f t="shared" si="3"/>
        <v>REDOVNA DJELATNOST SVEUČILIŠTA U ZAGREBU (IZ EVIDENCIJSKIH PRIHODA)</v>
      </c>
      <c r="I61" s="91" t="str">
        <f t="shared" si="4"/>
        <v>0942</v>
      </c>
      <c r="J61" s="128">
        <v>7206</v>
      </c>
      <c r="K61" s="128">
        <v>7430</v>
      </c>
      <c r="L61" s="128">
        <v>7430</v>
      </c>
      <c r="M61" s="95"/>
      <c r="O61" s="86" t="str">
        <f t="shared" si="5"/>
        <v>322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3223</v>
      </c>
      <c r="F62" s="91" t="str">
        <f t="shared" si="2"/>
        <v>Energija</v>
      </c>
      <c r="G62" s="129" t="s">
        <v>145</v>
      </c>
      <c r="H62" s="91" t="str">
        <f t="shared" si="3"/>
        <v>REDOVNA DJELATNOST SVEUČILIŠTA U ZAGREBU (IZ EVIDENCIJSKIH PRIHODA)</v>
      </c>
      <c r="I62" s="91" t="str">
        <f t="shared" si="4"/>
        <v>0942</v>
      </c>
      <c r="J62" s="128">
        <v>465</v>
      </c>
      <c r="K62" s="128">
        <v>479</v>
      </c>
      <c r="L62" s="128">
        <v>479</v>
      </c>
      <c r="M62" s="95"/>
      <c r="O62" s="86" t="str">
        <f t="shared" si="5"/>
        <v>322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3224</v>
      </c>
      <c r="F63" s="91" t="str">
        <f t="shared" si="2"/>
        <v>Materijal i dijelovi za tekuće i investicijsko održavanje</v>
      </c>
      <c r="G63" s="129" t="s">
        <v>145</v>
      </c>
      <c r="H63" s="91" t="str">
        <f t="shared" si="3"/>
        <v>REDOVNA DJELATNOST SVEUČILIŠTA U ZAGREBU (IZ EVIDENCIJSKIH PRIHODA)</v>
      </c>
      <c r="I63" s="91" t="str">
        <f t="shared" si="4"/>
        <v>0942</v>
      </c>
      <c r="J63" s="128">
        <v>5984</v>
      </c>
      <c r="K63" s="128">
        <v>6170</v>
      </c>
      <c r="L63" s="128">
        <v>6170</v>
      </c>
      <c r="M63" s="95"/>
      <c r="O63" s="86" t="str">
        <f t="shared" si="5"/>
        <v>322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3225</v>
      </c>
      <c r="F64" s="91" t="str">
        <f t="shared" si="2"/>
        <v>Sitni inventar i auto gume</v>
      </c>
      <c r="G64" s="129" t="s">
        <v>145</v>
      </c>
      <c r="H64" s="91" t="str">
        <f t="shared" si="3"/>
        <v>REDOVNA DJELATNOST SVEUČILIŠTA U ZAGREBU (IZ EVIDENCIJSKIH PRIHODA)</v>
      </c>
      <c r="I64" s="91" t="str">
        <f t="shared" si="4"/>
        <v>0942</v>
      </c>
      <c r="J64" s="128">
        <v>18876</v>
      </c>
      <c r="K64" s="128">
        <v>19461</v>
      </c>
      <c r="L64" s="128">
        <v>19461</v>
      </c>
      <c r="M64" s="95"/>
      <c r="O64" s="86" t="str">
        <f t="shared" si="5"/>
        <v>322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3231</v>
      </c>
      <c r="F65" s="91" t="str">
        <f t="shared" si="2"/>
        <v>Usluge telefona, pošte i prijevoza</v>
      </c>
      <c r="G65" s="129" t="s">
        <v>145</v>
      </c>
      <c r="H65" s="91" t="str">
        <f t="shared" si="3"/>
        <v>REDOVNA DJELATNOST SVEUČILIŠTA U ZAGREBU (IZ EVIDENCIJSKIH PRIHODA)</v>
      </c>
      <c r="I65" s="91" t="str">
        <f t="shared" si="4"/>
        <v>0942</v>
      </c>
      <c r="J65" s="128">
        <v>2893</v>
      </c>
      <c r="K65" s="128">
        <v>2983</v>
      </c>
      <c r="L65" s="128">
        <v>2983</v>
      </c>
      <c r="M65" s="95"/>
      <c r="O65" s="86" t="str">
        <f t="shared" si="5"/>
        <v>323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3232</v>
      </c>
      <c r="F66" s="91" t="str">
        <f t="shared" si="2"/>
        <v>Usluge tekućeg i investicijskog održavanja</v>
      </c>
      <c r="G66" s="129" t="s">
        <v>145</v>
      </c>
      <c r="H66" s="91" t="str">
        <f t="shared" si="3"/>
        <v>REDOVNA DJELATNOST SVEUČILIŠTA U ZAGREBU (IZ EVIDENCIJSKIH PRIHODA)</v>
      </c>
      <c r="I66" s="91" t="str">
        <f t="shared" si="4"/>
        <v>0942</v>
      </c>
      <c r="J66" s="128">
        <v>7536</v>
      </c>
      <c r="K66" s="128">
        <v>7770</v>
      </c>
      <c r="L66" s="128">
        <v>7770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3233</v>
      </c>
      <c r="F67" s="91" t="str">
        <f t="shared" si="2"/>
        <v>Usluge promidžbe i informiranja</v>
      </c>
      <c r="G67" s="129" t="s">
        <v>145</v>
      </c>
      <c r="H67" s="91" t="str">
        <f t="shared" si="3"/>
        <v>REDOVNA DJELATNOST SVEUČILIŠTA U ZAGREBU (IZ EVIDENCIJSKIH PRIHODA)</v>
      </c>
      <c r="I67" s="91" t="str">
        <f t="shared" si="4"/>
        <v>0942</v>
      </c>
      <c r="J67" s="128">
        <v>5349</v>
      </c>
      <c r="K67" s="128">
        <v>5515</v>
      </c>
      <c r="L67" s="128">
        <v>5515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3234</v>
      </c>
      <c r="F68" s="91" t="str">
        <f t="shared" ref="F68:F131" si="14">IFERROR(VLOOKUP(E68,$V$5:$X$129,2,FALSE),"")</f>
        <v>Komunalne usluge</v>
      </c>
      <c r="G68" s="129" t="s">
        <v>145</v>
      </c>
      <c r="H68" s="91" t="str">
        <f t="shared" ref="H68:H131" si="15">IFERROR(VLOOKUP(G68,$AB$6:$AC$327,2,FALSE),"")</f>
        <v>REDOVNA DJELATNOST SVEUČILIŠTA U ZAGREBU (IZ EVIDENCIJSKIH PRIHODA)</v>
      </c>
      <c r="I68" s="91" t="str">
        <f t="shared" ref="I68:I131" si="16">IFERROR(VLOOKUP(G68,$AB$6:$AF$327,3,FALSE),"")</f>
        <v>0942</v>
      </c>
      <c r="J68" s="128">
        <v>978</v>
      </c>
      <c r="K68" s="128">
        <v>1008</v>
      </c>
      <c r="L68" s="128">
        <v>1008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3235</v>
      </c>
      <c r="F69" s="91" t="str">
        <f t="shared" si="14"/>
        <v>Zakupnine i najamnine</v>
      </c>
      <c r="G69" s="129" t="s">
        <v>145</v>
      </c>
      <c r="H69" s="91" t="str">
        <f t="shared" si="15"/>
        <v>REDOVNA DJELATNOST SVEUČILIŠTA U ZAGREBU (IZ EVIDENCIJSKIH PRIHODA)</v>
      </c>
      <c r="I69" s="91" t="str">
        <f t="shared" si="16"/>
        <v>0942</v>
      </c>
      <c r="J69" s="128">
        <v>1622</v>
      </c>
      <c r="K69" s="128">
        <v>1672</v>
      </c>
      <c r="L69" s="128">
        <v>1672</v>
      </c>
      <c r="M69" s="95"/>
      <c r="O69" s="86" t="str">
        <f t="shared" si="17"/>
        <v>323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3236</v>
      </c>
      <c r="F70" s="91" t="str">
        <f t="shared" si="14"/>
        <v>Zdravstvene i veterinarske usluge</v>
      </c>
      <c r="G70" s="129" t="s">
        <v>145</v>
      </c>
      <c r="H70" s="91" t="str">
        <f t="shared" si="15"/>
        <v>REDOVNA DJELATNOST SVEUČILIŠTA U ZAGREBU (IZ EVIDENCIJSKIH PRIHODA)</v>
      </c>
      <c r="I70" s="91" t="str">
        <f t="shared" si="16"/>
        <v>0942</v>
      </c>
      <c r="J70" s="128">
        <v>56</v>
      </c>
      <c r="K70" s="128">
        <v>57</v>
      </c>
      <c r="L70" s="128">
        <v>57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3237</v>
      </c>
      <c r="F71" s="91" t="str">
        <f t="shared" si="14"/>
        <v>Intelektualne i osobne usluge</v>
      </c>
      <c r="G71" s="129" t="s">
        <v>145</v>
      </c>
      <c r="H71" s="91" t="str">
        <f t="shared" si="15"/>
        <v>REDOVNA DJELATNOST SVEUČILIŠTA U ZAGREBU (IZ EVIDENCIJSKIH PRIHODA)</v>
      </c>
      <c r="I71" s="91" t="str">
        <f t="shared" si="16"/>
        <v>0942</v>
      </c>
      <c r="J71" s="128">
        <v>33452</v>
      </c>
      <c r="K71" s="128">
        <v>34488</v>
      </c>
      <c r="L71" s="128">
        <v>34488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3238</v>
      </c>
      <c r="F72" s="91" t="str">
        <f t="shared" si="14"/>
        <v>Računalne usluge</v>
      </c>
      <c r="G72" s="129" t="s">
        <v>145</v>
      </c>
      <c r="H72" s="91" t="str">
        <f t="shared" si="15"/>
        <v>REDOVNA DJELATNOST SVEUČILIŠTA U ZAGREBU (IZ EVIDENCIJSKIH PRIHODA)</v>
      </c>
      <c r="I72" s="91" t="str">
        <f t="shared" si="16"/>
        <v>0942</v>
      </c>
      <c r="J72" s="128">
        <v>144</v>
      </c>
      <c r="K72" s="128">
        <v>148</v>
      </c>
      <c r="L72" s="128">
        <v>148</v>
      </c>
      <c r="M72" s="95"/>
      <c r="O72" s="86" t="str">
        <f t="shared" si="17"/>
        <v>323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3239</v>
      </c>
      <c r="F73" s="91" t="str">
        <f t="shared" si="14"/>
        <v>Ostale usluge</v>
      </c>
      <c r="G73" s="129" t="s">
        <v>145</v>
      </c>
      <c r="H73" s="91" t="str">
        <f t="shared" si="15"/>
        <v>REDOVNA DJELATNOST SVEUČILIŠTA U ZAGREBU (IZ EVIDENCIJSKIH PRIHODA)</v>
      </c>
      <c r="I73" s="91" t="str">
        <f t="shared" si="16"/>
        <v>0942</v>
      </c>
      <c r="J73" s="128">
        <v>20041</v>
      </c>
      <c r="K73" s="128">
        <v>20662</v>
      </c>
      <c r="L73" s="128">
        <v>20662</v>
      </c>
      <c r="M73" s="95"/>
      <c r="O73" s="86" t="str">
        <f t="shared" si="17"/>
        <v>323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3241</v>
      </c>
      <c r="F74" s="91" t="str">
        <f t="shared" si="14"/>
        <v>Naknade troškova osobama izvan radnog odnosa</v>
      </c>
      <c r="G74" s="129" t="s">
        <v>145</v>
      </c>
      <c r="H74" s="91" t="str">
        <f t="shared" si="15"/>
        <v>REDOVNA DJELATNOST SVEUČILIŠTA U ZAGREBU (IZ EVIDENCIJSKIH PRIHODA)</v>
      </c>
      <c r="I74" s="91" t="str">
        <f t="shared" si="16"/>
        <v>0942</v>
      </c>
      <c r="J74" s="128">
        <v>465</v>
      </c>
      <c r="K74" s="128">
        <v>480</v>
      </c>
      <c r="L74" s="128">
        <v>480</v>
      </c>
      <c r="M74" s="95"/>
      <c r="O74" s="86" t="str">
        <f t="shared" si="17"/>
        <v>324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3291</v>
      </c>
      <c r="F75" s="91" t="str">
        <f t="shared" si="14"/>
        <v>Naknade za rad predstavničkih i izvršnih tijela, povjerensta</v>
      </c>
      <c r="G75" s="129" t="s">
        <v>145</v>
      </c>
      <c r="H75" s="91" t="str">
        <f t="shared" si="15"/>
        <v>REDOVNA DJELATNOST SVEUČILIŠTA U ZAGREBU (IZ EVIDENCIJSKIH PRIHODA)</v>
      </c>
      <c r="I75" s="91" t="str">
        <f t="shared" si="16"/>
        <v>0942</v>
      </c>
      <c r="J75" s="128">
        <v>42359</v>
      </c>
      <c r="K75" s="128">
        <v>43672</v>
      </c>
      <c r="L75" s="128">
        <v>43672</v>
      </c>
      <c r="M75" s="95"/>
      <c r="O75" s="86" t="str">
        <f t="shared" si="17"/>
        <v>329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3293</v>
      </c>
      <c r="F76" s="91" t="str">
        <f t="shared" si="14"/>
        <v>Reprezentacija</v>
      </c>
      <c r="G76" s="129" t="s">
        <v>145</v>
      </c>
      <c r="H76" s="91" t="str">
        <f t="shared" si="15"/>
        <v>REDOVNA DJELATNOST SVEUČILIŠTA U ZAGREBU (IZ EVIDENCIJSKIH PRIHODA)</v>
      </c>
      <c r="I76" s="91" t="str">
        <f t="shared" si="16"/>
        <v>0942</v>
      </c>
      <c r="J76" s="128">
        <v>15676</v>
      </c>
      <c r="K76" s="128">
        <v>16162</v>
      </c>
      <c r="L76" s="128">
        <v>16162</v>
      </c>
      <c r="M76" s="95"/>
      <c r="O76" s="86" t="str">
        <f t="shared" si="17"/>
        <v>329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3294</v>
      </c>
      <c r="F77" s="91" t="str">
        <f t="shared" si="14"/>
        <v>Članarine i norme</v>
      </c>
      <c r="G77" s="129" t="s">
        <v>145</v>
      </c>
      <c r="H77" s="91" t="str">
        <f t="shared" si="15"/>
        <v>REDOVNA DJELATNOST SVEUČILIŠTA U ZAGREBU (IZ EVIDENCIJSKIH PRIHODA)</v>
      </c>
      <c r="I77" s="91" t="str">
        <f t="shared" si="16"/>
        <v>0942</v>
      </c>
      <c r="J77" s="128">
        <v>6143</v>
      </c>
      <c r="K77" s="128">
        <v>6333</v>
      </c>
      <c r="L77" s="128">
        <v>6333</v>
      </c>
      <c r="M77" s="95"/>
      <c r="O77" s="86" t="str">
        <f t="shared" si="17"/>
        <v>329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3295</v>
      </c>
      <c r="F78" s="91" t="str">
        <f t="shared" si="14"/>
        <v>Pristojbe i naknade</v>
      </c>
      <c r="G78" s="129" t="s">
        <v>145</v>
      </c>
      <c r="H78" s="91" t="str">
        <f t="shared" si="15"/>
        <v>REDOVNA DJELATNOST SVEUČILIŠTA U ZAGREBU (IZ EVIDENCIJSKIH PRIHODA)</v>
      </c>
      <c r="I78" s="91" t="str">
        <f t="shared" si="16"/>
        <v>0942</v>
      </c>
      <c r="J78" s="128">
        <v>2779</v>
      </c>
      <c r="K78" s="128">
        <v>2866</v>
      </c>
      <c r="L78" s="128">
        <v>2866</v>
      </c>
      <c r="M78" s="95"/>
      <c r="O78" s="86" t="str">
        <f t="shared" si="17"/>
        <v>329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3296</v>
      </c>
      <c r="F79" s="91" t="str">
        <f t="shared" si="14"/>
        <v>Troškovi sudskih postupaka</v>
      </c>
      <c r="G79" s="129" t="s">
        <v>145</v>
      </c>
      <c r="H79" s="91" t="str">
        <f t="shared" si="15"/>
        <v>REDOVNA DJELATNOST SVEUČILIŠTA U ZAGREBU (IZ EVIDENCIJSKIH PRIHODA)</v>
      </c>
      <c r="I79" s="91" t="str">
        <f t="shared" si="16"/>
        <v>0942</v>
      </c>
      <c r="J79" s="128">
        <v>617</v>
      </c>
      <c r="K79" s="128">
        <v>636</v>
      </c>
      <c r="L79" s="128">
        <v>636</v>
      </c>
      <c r="M79" s="95"/>
      <c r="O79" s="86" t="str">
        <f t="shared" si="17"/>
        <v>329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3299</v>
      </c>
      <c r="F80" s="91" t="str">
        <f t="shared" si="14"/>
        <v>Ostali nespomenuti rashodi poslovanja</v>
      </c>
      <c r="G80" s="129" t="s">
        <v>145</v>
      </c>
      <c r="H80" s="91" t="str">
        <f t="shared" si="15"/>
        <v>REDOVNA DJELATNOST SVEUČILIŠTA U ZAGREBU (IZ EVIDENCIJSKIH PRIHODA)</v>
      </c>
      <c r="I80" s="91" t="str">
        <f t="shared" si="16"/>
        <v>0942</v>
      </c>
      <c r="J80" s="128">
        <v>28200</v>
      </c>
      <c r="K80" s="128">
        <v>29074</v>
      </c>
      <c r="L80" s="128">
        <v>29074</v>
      </c>
      <c r="M80" s="95"/>
      <c r="O80" s="86" t="str">
        <f t="shared" si="17"/>
        <v>329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3431</v>
      </c>
      <c r="F81" s="91" t="str">
        <f t="shared" si="14"/>
        <v>Bankarske usluge i usluge platnog prometa</v>
      </c>
      <c r="G81" s="129" t="s">
        <v>145</v>
      </c>
      <c r="H81" s="91" t="str">
        <f t="shared" si="15"/>
        <v>REDOVNA DJELATNOST SVEUČILIŠTA U ZAGREBU (IZ EVIDENCIJSKIH PRIHODA)</v>
      </c>
      <c r="I81" s="91" t="str">
        <f t="shared" si="16"/>
        <v>0942</v>
      </c>
      <c r="J81" s="128">
        <v>933</v>
      </c>
      <c r="K81" s="128">
        <v>962</v>
      </c>
      <c r="L81" s="128">
        <v>962</v>
      </c>
      <c r="M81" s="95"/>
      <c r="O81" s="86" t="str">
        <f t="shared" si="17"/>
        <v>343</v>
      </c>
      <c r="P81" s="86" t="str">
        <f t="shared" si="18"/>
        <v>34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3433</v>
      </c>
      <c r="F82" s="91" t="str">
        <f t="shared" si="14"/>
        <v>Zatezne kamate</v>
      </c>
      <c r="G82" s="129" t="s">
        <v>145</v>
      </c>
      <c r="H82" s="91" t="str">
        <f t="shared" si="15"/>
        <v>REDOVNA DJELATNOST SVEUČILIŠTA U ZAGREBU (IZ EVIDENCIJSKIH PRIHODA)</v>
      </c>
      <c r="I82" s="91" t="str">
        <f t="shared" si="16"/>
        <v>0942</v>
      </c>
      <c r="J82" s="128">
        <v>29</v>
      </c>
      <c r="K82" s="128">
        <v>30</v>
      </c>
      <c r="L82" s="128">
        <v>30</v>
      </c>
      <c r="M82" s="95"/>
      <c r="O82" s="86" t="str">
        <f t="shared" si="17"/>
        <v>343</v>
      </c>
      <c r="P82" s="86" t="str">
        <f t="shared" si="18"/>
        <v>34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3811</v>
      </c>
      <c r="F83" s="91" t="str">
        <f t="shared" si="14"/>
        <v>Tekuće donacije u novcu</v>
      </c>
      <c r="G83" s="129" t="s">
        <v>145</v>
      </c>
      <c r="H83" s="91" t="str">
        <f t="shared" si="15"/>
        <v>REDOVNA DJELATNOST SVEUČILIŠTA U ZAGREBU (IZ EVIDENCIJSKIH PRIHODA)</v>
      </c>
      <c r="I83" s="91" t="str">
        <f t="shared" si="16"/>
        <v>0942</v>
      </c>
      <c r="J83" s="128">
        <v>2340</v>
      </c>
      <c r="K83" s="128">
        <v>2412</v>
      </c>
      <c r="L83" s="128">
        <v>2412</v>
      </c>
      <c r="M83" s="95"/>
      <c r="O83" s="86" t="str">
        <f t="shared" si="17"/>
        <v>381</v>
      </c>
      <c r="P83" s="86" t="str">
        <f t="shared" si="18"/>
        <v>38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4221</v>
      </c>
      <c r="F84" s="91" t="str">
        <f t="shared" si="14"/>
        <v>Uredska oprema i namještaj</v>
      </c>
      <c r="G84" s="129" t="s">
        <v>145</v>
      </c>
      <c r="H84" s="91" t="str">
        <f t="shared" si="15"/>
        <v>REDOVNA DJELATNOST SVEUČILIŠTA U ZAGREBU (IZ EVIDENCIJSKIH PRIHODA)</v>
      </c>
      <c r="I84" s="91" t="str">
        <f t="shared" si="16"/>
        <v>0942</v>
      </c>
      <c r="J84" s="128">
        <v>604</v>
      </c>
      <c r="K84" s="128">
        <v>623</v>
      </c>
      <c r="L84" s="128">
        <v>623</v>
      </c>
      <c r="M84" s="95"/>
      <c r="O84" s="86" t="str">
        <f t="shared" si="17"/>
        <v>422</v>
      </c>
      <c r="P84" s="86" t="str">
        <f t="shared" si="18"/>
        <v>42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4222</v>
      </c>
      <c r="F85" s="91" t="str">
        <f t="shared" si="14"/>
        <v>Komunikacijska oprema</v>
      </c>
      <c r="G85" s="129" t="s">
        <v>145</v>
      </c>
      <c r="H85" s="91" t="str">
        <f t="shared" si="15"/>
        <v>REDOVNA DJELATNOST SVEUČILIŠTA U ZAGREBU (IZ EVIDENCIJSKIH PRIHODA)</v>
      </c>
      <c r="I85" s="91" t="str">
        <f t="shared" si="16"/>
        <v>0942</v>
      </c>
      <c r="J85" s="128">
        <v>1594</v>
      </c>
      <c r="K85" s="128">
        <v>1644</v>
      </c>
      <c r="L85" s="128">
        <v>1644</v>
      </c>
      <c r="M85" s="95"/>
      <c r="O85" s="86" t="str">
        <f t="shared" si="17"/>
        <v>422</v>
      </c>
      <c r="P85" s="86" t="str">
        <f t="shared" si="18"/>
        <v>42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4223</v>
      </c>
      <c r="F86" s="91" t="str">
        <f t="shared" si="14"/>
        <v>Oprema za održavanje i zaštitu</v>
      </c>
      <c r="G86" s="129" t="s">
        <v>145</v>
      </c>
      <c r="H86" s="91" t="str">
        <f t="shared" si="15"/>
        <v>REDOVNA DJELATNOST SVEUČILIŠTA U ZAGREBU (IZ EVIDENCIJSKIH PRIHODA)</v>
      </c>
      <c r="I86" s="91" t="str">
        <f t="shared" si="16"/>
        <v>0942</v>
      </c>
      <c r="J86" s="128">
        <v>1278</v>
      </c>
      <c r="K86" s="128">
        <v>1318</v>
      </c>
      <c r="L86" s="128">
        <v>1318</v>
      </c>
      <c r="M86" s="95"/>
      <c r="O86" s="86" t="str">
        <f t="shared" si="17"/>
        <v>422</v>
      </c>
      <c r="P86" s="86" t="str">
        <f t="shared" si="18"/>
        <v>42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5443</v>
      </c>
      <c r="F87" s="91" t="str">
        <f t="shared" si="14"/>
        <v>Otplata glavnice primljenih kredita od tuzemnih kreditnih in</v>
      </c>
      <c r="G87" s="129" t="s">
        <v>145</v>
      </c>
      <c r="H87" s="91" t="str">
        <f t="shared" si="15"/>
        <v>REDOVNA DJELATNOST SVEUČILIŠTA U ZAGREBU (IZ EVIDENCIJSKIH PRIHODA)</v>
      </c>
      <c r="I87" s="91" t="str">
        <f t="shared" si="16"/>
        <v>0942</v>
      </c>
      <c r="J87" s="128">
        <v>530891</v>
      </c>
      <c r="K87" s="128"/>
      <c r="L87" s="128"/>
      <c r="M87" s="95"/>
      <c r="O87" s="86" t="str">
        <f t="shared" si="17"/>
        <v>544</v>
      </c>
      <c r="P87" s="86" t="str">
        <f t="shared" si="18"/>
        <v>54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4221</v>
      </c>
      <c r="F88" s="91" t="str">
        <f t="shared" si="14"/>
        <v>Uredska oprema i namještaj</v>
      </c>
      <c r="G88" s="129" t="s">
        <v>145</v>
      </c>
      <c r="H88" s="91" t="str">
        <f t="shared" si="15"/>
        <v>REDOVNA DJELATNOST SVEUČILIŠTA U ZAGREBU (IZ EVIDENCIJSKIH PRIHODA)</v>
      </c>
      <c r="I88" s="91" t="str">
        <f t="shared" si="16"/>
        <v>0942</v>
      </c>
      <c r="J88" s="128"/>
      <c r="K88" s="128">
        <v>195445</v>
      </c>
      <c r="L88" s="128">
        <v>195445</v>
      </c>
      <c r="M88" s="95"/>
      <c r="O88" s="86" t="str">
        <f t="shared" si="17"/>
        <v>422</v>
      </c>
      <c r="P88" s="86" t="str">
        <f t="shared" si="18"/>
        <v>42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4511</v>
      </c>
      <c r="F89" s="91" t="str">
        <f t="shared" si="14"/>
        <v>Dodatna ulaganja na građevinskim objektima</v>
      </c>
      <c r="G89" s="129" t="s">
        <v>145</v>
      </c>
      <c r="H89" s="91" t="str">
        <f t="shared" si="15"/>
        <v>REDOVNA DJELATNOST SVEUČILIŠTA U ZAGREBU (IZ EVIDENCIJSKIH PRIHODA)</v>
      </c>
      <c r="I89" s="91" t="str">
        <f t="shared" si="16"/>
        <v>0942</v>
      </c>
      <c r="J89" s="128"/>
      <c r="K89" s="128">
        <v>293167</v>
      </c>
      <c r="L89" s="128">
        <v>293167</v>
      </c>
      <c r="M89" s="95"/>
      <c r="O89" s="86" t="str">
        <f t="shared" si="17"/>
        <v>451</v>
      </c>
      <c r="P89" s="86" t="str">
        <f t="shared" si="18"/>
        <v>45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11</v>
      </c>
      <c r="D90" s="91" t="str">
        <f t="shared" si="13"/>
        <v>Opći prihodi i primici</v>
      </c>
      <c r="E90" s="96">
        <v>3111</v>
      </c>
      <c r="F90" s="91" t="str">
        <f t="shared" si="14"/>
        <v>Plaće za redovan rad</v>
      </c>
      <c r="G90" s="129" t="s">
        <v>48</v>
      </c>
      <c r="H90" s="91" t="str">
        <f t="shared" si="15"/>
        <v>REDOVNA DJELATNOST SVEUČILIŠTA U ZAGREBU</v>
      </c>
      <c r="I90" s="91" t="str">
        <f t="shared" si="16"/>
        <v>0942</v>
      </c>
      <c r="J90" s="128">
        <v>8106013</v>
      </c>
      <c r="K90" s="128">
        <v>8144515</v>
      </c>
      <c r="L90" s="128">
        <v>8183213</v>
      </c>
      <c r="M90" s="95"/>
      <c r="O90" s="86" t="str">
        <f t="shared" si="17"/>
        <v>311</v>
      </c>
      <c r="P90" s="86" t="str">
        <f t="shared" si="18"/>
        <v>31</v>
      </c>
      <c r="Q90" s="86" t="str">
        <f t="shared" si="19"/>
        <v>11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11</v>
      </c>
      <c r="D91" s="91" t="str">
        <f t="shared" si="13"/>
        <v>Opći prihodi i primici</v>
      </c>
      <c r="E91" s="96">
        <v>3114</v>
      </c>
      <c r="F91" s="91" t="str">
        <f t="shared" si="14"/>
        <v>Plaće za posebne uvjete rada</v>
      </c>
      <c r="G91" s="129" t="s">
        <v>48</v>
      </c>
      <c r="H91" s="91" t="str">
        <f t="shared" si="15"/>
        <v>REDOVNA DJELATNOST SVEUČILIŠTA U ZAGREBU</v>
      </c>
      <c r="I91" s="91" t="str">
        <f t="shared" si="16"/>
        <v>0942</v>
      </c>
      <c r="J91" s="128">
        <v>22696</v>
      </c>
      <c r="K91" s="128">
        <v>22804</v>
      </c>
      <c r="L91" s="128">
        <v>22912</v>
      </c>
      <c r="M91" s="95"/>
      <c r="O91" s="86" t="str">
        <f t="shared" si="17"/>
        <v>311</v>
      </c>
      <c r="P91" s="86" t="str">
        <f t="shared" si="18"/>
        <v>31</v>
      </c>
      <c r="Q91" s="86" t="str">
        <f t="shared" si="19"/>
        <v>11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11</v>
      </c>
      <c r="D92" s="91" t="str">
        <f t="shared" si="13"/>
        <v>Opći prihodi i primici</v>
      </c>
      <c r="E92" s="96">
        <v>3121</v>
      </c>
      <c r="F92" s="91" t="str">
        <f t="shared" si="14"/>
        <v>Ostali rashodi za zaposlene</v>
      </c>
      <c r="G92" s="129" t="s">
        <v>48</v>
      </c>
      <c r="H92" s="91" t="str">
        <f t="shared" si="15"/>
        <v>REDOVNA DJELATNOST SVEUČILIŠTA U ZAGREBU</v>
      </c>
      <c r="I92" s="91" t="str">
        <f t="shared" si="16"/>
        <v>0942</v>
      </c>
      <c r="J92" s="128">
        <v>220203</v>
      </c>
      <c r="K92" s="128">
        <v>221248</v>
      </c>
      <c r="L92" s="128">
        <v>222300</v>
      </c>
      <c r="M92" s="95"/>
      <c r="O92" s="86" t="str">
        <f t="shared" si="17"/>
        <v>312</v>
      </c>
      <c r="P92" s="86" t="str">
        <f t="shared" si="18"/>
        <v>31</v>
      </c>
      <c r="Q92" s="86" t="str">
        <f t="shared" si="19"/>
        <v>11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11</v>
      </c>
      <c r="D93" s="91" t="str">
        <f t="shared" si="13"/>
        <v>Opći prihodi i primici</v>
      </c>
      <c r="E93" s="96">
        <v>3132</v>
      </c>
      <c r="F93" s="91" t="str">
        <f t="shared" si="14"/>
        <v>Doprinosi za obvezno zdravstveno osiguranje</v>
      </c>
      <c r="G93" s="129" t="s">
        <v>48</v>
      </c>
      <c r="H93" s="91" t="str">
        <f t="shared" si="15"/>
        <v>REDOVNA DJELATNOST SVEUČILIŠTA U ZAGREBU</v>
      </c>
      <c r="I93" s="91" t="str">
        <f t="shared" si="16"/>
        <v>0942</v>
      </c>
      <c r="J93" s="128">
        <v>1325384</v>
      </c>
      <c r="K93" s="128">
        <v>1331680</v>
      </c>
      <c r="L93" s="128">
        <v>1338007</v>
      </c>
      <c r="M93" s="95"/>
      <c r="O93" s="86" t="str">
        <f t="shared" si="17"/>
        <v>313</v>
      </c>
      <c r="P93" s="86" t="str">
        <f t="shared" si="18"/>
        <v>31</v>
      </c>
      <c r="Q93" s="86" t="str">
        <f t="shared" si="19"/>
        <v>11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11</v>
      </c>
      <c r="D94" s="91" t="str">
        <f t="shared" si="13"/>
        <v>Opći prihodi i primici</v>
      </c>
      <c r="E94" s="96">
        <v>3212</v>
      </c>
      <c r="F94" s="91" t="str">
        <f t="shared" si="14"/>
        <v>Naknade za prijevoz, za rad na terenu i odvojeni život</v>
      </c>
      <c r="G94" s="129" t="s">
        <v>48</v>
      </c>
      <c r="H94" s="91" t="str">
        <f t="shared" si="15"/>
        <v>REDOVNA DJELATNOST SVEUČILIŠTA U ZAGREBU</v>
      </c>
      <c r="I94" s="91" t="str">
        <f t="shared" si="16"/>
        <v>0942</v>
      </c>
      <c r="J94" s="128">
        <v>258119</v>
      </c>
      <c r="K94" s="128">
        <v>259345</v>
      </c>
      <c r="L94" s="128">
        <v>260577</v>
      </c>
      <c r="M94" s="95"/>
      <c r="O94" s="86" t="str">
        <f t="shared" si="17"/>
        <v>321</v>
      </c>
      <c r="P94" s="86" t="str">
        <f t="shared" si="18"/>
        <v>32</v>
      </c>
      <c r="Q94" s="86" t="str">
        <f t="shared" si="19"/>
        <v>11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11</v>
      </c>
      <c r="D95" s="91" t="str">
        <f t="shared" si="13"/>
        <v>Opći prihodi i primici</v>
      </c>
      <c r="E95" s="96">
        <v>3236</v>
      </c>
      <c r="F95" s="91" t="str">
        <f t="shared" si="14"/>
        <v>Zdravstvene i veterinarske usluge</v>
      </c>
      <c r="G95" s="129" t="s">
        <v>48</v>
      </c>
      <c r="H95" s="91" t="str">
        <f t="shared" si="15"/>
        <v>REDOVNA DJELATNOST SVEUČILIŠTA U ZAGREBU</v>
      </c>
      <c r="I95" s="91" t="str">
        <f t="shared" si="16"/>
        <v>0942</v>
      </c>
      <c r="J95" s="128">
        <v>10345</v>
      </c>
      <c r="K95" s="128">
        <v>10394</v>
      </c>
      <c r="L95" s="128">
        <v>10444</v>
      </c>
      <c r="M95" s="95"/>
      <c r="O95" s="86" t="str">
        <f t="shared" si="17"/>
        <v>323</v>
      </c>
      <c r="P95" s="86" t="str">
        <f t="shared" si="18"/>
        <v>32</v>
      </c>
      <c r="Q95" s="86" t="str">
        <f t="shared" si="19"/>
        <v>11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11</v>
      </c>
      <c r="D96" s="91" t="str">
        <f t="shared" si="13"/>
        <v>Opći prihodi i primici</v>
      </c>
      <c r="E96" s="96">
        <v>3295</v>
      </c>
      <c r="F96" s="91" t="str">
        <f t="shared" si="14"/>
        <v>Pristojbe i naknade</v>
      </c>
      <c r="G96" s="129" t="s">
        <v>48</v>
      </c>
      <c r="H96" s="91" t="str">
        <f t="shared" si="15"/>
        <v>REDOVNA DJELATNOST SVEUČILIŠTA U ZAGREBU</v>
      </c>
      <c r="I96" s="91" t="str">
        <f t="shared" si="16"/>
        <v>0942</v>
      </c>
      <c r="J96" s="128">
        <v>14604</v>
      </c>
      <c r="K96" s="128">
        <v>14673</v>
      </c>
      <c r="L96" s="128">
        <v>14743</v>
      </c>
      <c r="M96" s="95"/>
      <c r="O96" s="86" t="str">
        <f t="shared" si="17"/>
        <v>329</v>
      </c>
      <c r="P96" s="86" t="str">
        <f t="shared" si="18"/>
        <v>32</v>
      </c>
      <c r="Q96" s="86" t="str">
        <f t="shared" si="19"/>
        <v>11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11</v>
      </c>
      <c r="D97" s="91" t="str">
        <f t="shared" si="13"/>
        <v>Opći prihodi i primici</v>
      </c>
      <c r="E97" s="96">
        <v>3211</v>
      </c>
      <c r="F97" s="91" t="str">
        <f t="shared" si="14"/>
        <v>Službena putovanja</v>
      </c>
      <c r="G97" s="129" t="s">
        <v>673</v>
      </c>
      <c r="H97" s="91" t="str">
        <f t="shared" si="15"/>
        <v>PROGRAMSKO FINANCIRANJE JAVNIH VISOKIH UČILIŠTA</v>
      </c>
      <c r="I97" s="91" t="str">
        <f t="shared" si="16"/>
        <v>0942</v>
      </c>
      <c r="J97" s="128">
        <v>70934</v>
      </c>
      <c r="K97" s="128">
        <v>70934</v>
      </c>
      <c r="L97" s="128">
        <v>70934</v>
      </c>
      <c r="M97" s="95"/>
      <c r="O97" s="86" t="str">
        <f t="shared" si="17"/>
        <v>321</v>
      </c>
      <c r="P97" s="86" t="str">
        <f t="shared" si="18"/>
        <v>32</v>
      </c>
      <c r="Q97" s="86" t="str">
        <f t="shared" si="19"/>
        <v>11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11</v>
      </c>
      <c r="D98" s="91" t="str">
        <f>IFERROR(VLOOKUP(C98,$S$6:$T$24,2,FALSE),"")</f>
        <v>Opći prihodi i primici</v>
      </c>
      <c r="E98" s="96">
        <v>3213</v>
      </c>
      <c r="F98" s="91" t="str">
        <f t="shared" si="14"/>
        <v>Stručno usavršavanje zaposlenika</v>
      </c>
      <c r="G98" s="129" t="s">
        <v>673</v>
      </c>
      <c r="H98" s="91" t="str">
        <f t="shared" si="15"/>
        <v>PROGRAMSKO FINANCIRANJE JAVNIH VISOKIH UČILIŠTA</v>
      </c>
      <c r="I98" s="91" t="str">
        <f t="shared" si="16"/>
        <v>0942</v>
      </c>
      <c r="J98" s="128">
        <v>2587</v>
      </c>
      <c r="K98" s="128">
        <v>2587</v>
      </c>
      <c r="L98" s="128">
        <v>2587</v>
      </c>
      <c r="M98" s="95"/>
      <c r="O98" s="86" t="str">
        <f t="shared" si="17"/>
        <v>321</v>
      </c>
      <c r="P98" s="86" t="str">
        <f t="shared" si="18"/>
        <v>32</v>
      </c>
      <c r="Q98" s="86" t="str">
        <f>LEFT(C98,3)</f>
        <v>11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11</v>
      </c>
      <c r="D99" s="91" t="str">
        <f t="shared" si="13"/>
        <v>Opći prihodi i primici</v>
      </c>
      <c r="E99" s="96">
        <v>3221</v>
      </c>
      <c r="F99" s="91" t="str">
        <f t="shared" si="14"/>
        <v>Uredski materijal i ostali materijalni rashodi</v>
      </c>
      <c r="G99" s="129" t="s">
        <v>673</v>
      </c>
      <c r="H99" s="91" t="str">
        <f t="shared" si="15"/>
        <v>PROGRAMSKO FINANCIRANJE JAVNIH VISOKIH UČILIŠTA</v>
      </c>
      <c r="I99" s="91" t="str">
        <f t="shared" si="16"/>
        <v>0942</v>
      </c>
      <c r="J99" s="128">
        <v>52887</v>
      </c>
      <c r="K99" s="128">
        <v>52887</v>
      </c>
      <c r="L99" s="128">
        <v>52887</v>
      </c>
      <c r="M99" s="95"/>
      <c r="O99" s="86" t="str">
        <f t="shared" si="17"/>
        <v>322</v>
      </c>
      <c r="P99" s="86" t="str">
        <f t="shared" si="18"/>
        <v>32</v>
      </c>
      <c r="Q99" s="86" t="str">
        <f t="shared" si="19"/>
        <v>11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11</v>
      </c>
      <c r="D100" s="91" t="str">
        <f t="shared" si="13"/>
        <v>Opći prihodi i primici</v>
      </c>
      <c r="E100" s="96">
        <v>3223</v>
      </c>
      <c r="F100" s="91" t="str">
        <f t="shared" si="14"/>
        <v>Energija</v>
      </c>
      <c r="G100" s="129" t="s">
        <v>673</v>
      </c>
      <c r="H100" s="91" t="str">
        <f t="shared" si="15"/>
        <v>PROGRAMSKO FINANCIRANJE JAVNIH VISOKIH UČILIŠTA</v>
      </c>
      <c r="I100" s="91" t="str">
        <f t="shared" si="16"/>
        <v>0942</v>
      </c>
      <c r="J100" s="128">
        <v>204902</v>
      </c>
      <c r="K100" s="128">
        <v>204902</v>
      </c>
      <c r="L100" s="128">
        <v>204902</v>
      </c>
      <c r="M100" s="95"/>
      <c r="O100" s="86" t="str">
        <f t="shared" si="17"/>
        <v>322</v>
      </c>
      <c r="P100" s="86" t="str">
        <f t="shared" si="18"/>
        <v>32</v>
      </c>
      <c r="Q100" s="86" t="str">
        <f t="shared" si="19"/>
        <v>11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11</v>
      </c>
      <c r="D101" s="91" t="str">
        <f t="shared" si="13"/>
        <v>Opći prihodi i primici</v>
      </c>
      <c r="E101" s="96">
        <v>3224</v>
      </c>
      <c r="F101" s="91" t="str">
        <f t="shared" si="14"/>
        <v>Materijal i dijelovi za tekuće i investicijsko održavanje</v>
      </c>
      <c r="G101" s="129" t="s">
        <v>673</v>
      </c>
      <c r="H101" s="91" t="str">
        <f t="shared" si="15"/>
        <v>PROGRAMSKO FINANCIRANJE JAVNIH VISOKIH UČILIŠTA</v>
      </c>
      <c r="I101" s="91" t="str">
        <f t="shared" si="16"/>
        <v>0942</v>
      </c>
      <c r="J101" s="128">
        <v>5158</v>
      </c>
      <c r="K101" s="128">
        <v>5158</v>
      </c>
      <c r="L101" s="128">
        <v>5158</v>
      </c>
      <c r="M101" s="95"/>
      <c r="O101" s="86" t="str">
        <f t="shared" si="17"/>
        <v>322</v>
      </c>
      <c r="P101" s="86" t="str">
        <f t="shared" si="18"/>
        <v>32</v>
      </c>
      <c r="Q101" s="86" t="str">
        <f t="shared" si="19"/>
        <v>11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11</v>
      </c>
      <c r="D102" s="91" t="str">
        <f t="shared" si="13"/>
        <v>Opći prihodi i primici</v>
      </c>
      <c r="E102" s="96">
        <v>3225</v>
      </c>
      <c r="F102" s="91" t="str">
        <f t="shared" si="14"/>
        <v>Sitni inventar i auto gume</v>
      </c>
      <c r="G102" s="129" t="s">
        <v>673</v>
      </c>
      <c r="H102" s="91" t="str">
        <f t="shared" si="15"/>
        <v>PROGRAMSKO FINANCIRANJE JAVNIH VISOKIH UČILIŠTA</v>
      </c>
      <c r="I102" s="91" t="str">
        <f t="shared" si="16"/>
        <v>0942</v>
      </c>
      <c r="J102" s="128">
        <v>3235</v>
      </c>
      <c r="K102" s="128">
        <v>3235</v>
      </c>
      <c r="L102" s="128">
        <v>3235</v>
      </c>
      <c r="M102" s="95"/>
      <c r="O102" s="86" t="str">
        <f t="shared" si="17"/>
        <v>322</v>
      </c>
      <c r="P102" s="86" t="str">
        <f t="shared" si="18"/>
        <v>32</v>
      </c>
      <c r="Q102" s="86" t="str">
        <f t="shared" si="19"/>
        <v>11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11</v>
      </c>
      <c r="D103" s="91" t="str">
        <f t="shared" si="13"/>
        <v>Opći prihodi i primici</v>
      </c>
      <c r="E103" s="96">
        <v>3227</v>
      </c>
      <c r="F103" s="91" t="str">
        <f t="shared" si="14"/>
        <v>Službena, radna i zaštitna odjeća i obuća</v>
      </c>
      <c r="G103" s="129" t="s">
        <v>673</v>
      </c>
      <c r="H103" s="91" t="str">
        <f t="shared" si="15"/>
        <v>PROGRAMSKO FINANCIRANJE JAVNIH VISOKIH UČILIŠTA</v>
      </c>
      <c r="I103" s="91" t="str">
        <f t="shared" si="16"/>
        <v>0942</v>
      </c>
      <c r="J103" s="128">
        <v>1117</v>
      </c>
      <c r="K103" s="128">
        <v>1117</v>
      </c>
      <c r="L103" s="128">
        <v>1117</v>
      </c>
      <c r="M103" s="95"/>
      <c r="O103" s="86" t="str">
        <f t="shared" si="17"/>
        <v>322</v>
      </c>
      <c r="P103" s="86" t="str">
        <f t="shared" si="18"/>
        <v>32</v>
      </c>
      <c r="Q103" s="86" t="str">
        <f t="shared" si="19"/>
        <v>11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11</v>
      </c>
      <c r="D104" s="91" t="str">
        <f t="shared" si="13"/>
        <v>Opći prihodi i primici</v>
      </c>
      <c r="E104" s="96">
        <v>3231</v>
      </c>
      <c r="F104" s="91" t="str">
        <f t="shared" si="14"/>
        <v>Usluge telefona, pošte i prijevoza</v>
      </c>
      <c r="G104" s="129" t="s">
        <v>673</v>
      </c>
      <c r="H104" s="91" t="str">
        <f t="shared" si="15"/>
        <v>PROGRAMSKO FINANCIRANJE JAVNIH VISOKIH UČILIŠTA</v>
      </c>
      <c r="I104" s="91" t="str">
        <f t="shared" si="16"/>
        <v>0942</v>
      </c>
      <c r="J104" s="128">
        <v>10811</v>
      </c>
      <c r="K104" s="128">
        <v>10811</v>
      </c>
      <c r="L104" s="128">
        <v>10811</v>
      </c>
      <c r="M104" s="95"/>
      <c r="O104" s="86" t="str">
        <f t="shared" si="17"/>
        <v>323</v>
      </c>
      <c r="P104" s="86" t="str">
        <f t="shared" si="18"/>
        <v>32</v>
      </c>
      <c r="Q104" s="86" t="str">
        <f t="shared" si="19"/>
        <v>11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11</v>
      </c>
      <c r="D105" s="91" t="str">
        <f t="shared" si="13"/>
        <v>Opći prihodi i primici</v>
      </c>
      <c r="E105" s="96">
        <v>3232</v>
      </c>
      <c r="F105" s="91" t="str">
        <f t="shared" si="14"/>
        <v>Usluge tekućeg i investicijskog održavanja</v>
      </c>
      <c r="G105" s="129" t="s">
        <v>673</v>
      </c>
      <c r="H105" s="91" t="str">
        <f t="shared" si="15"/>
        <v>PROGRAMSKO FINANCIRANJE JAVNIH VISOKIH UČILIŠTA</v>
      </c>
      <c r="I105" s="91" t="str">
        <f t="shared" si="16"/>
        <v>0942</v>
      </c>
      <c r="J105" s="128">
        <v>28858</v>
      </c>
      <c r="K105" s="128">
        <v>28858</v>
      </c>
      <c r="L105" s="128">
        <v>28858</v>
      </c>
      <c r="M105" s="95"/>
      <c r="O105" s="86" t="str">
        <f t="shared" si="17"/>
        <v>323</v>
      </c>
      <c r="P105" s="86" t="str">
        <f t="shared" si="18"/>
        <v>32</v>
      </c>
      <c r="Q105" s="86" t="str">
        <f t="shared" si="19"/>
        <v>11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11</v>
      </c>
      <c r="D106" s="91" t="str">
        <f t="shared" si="13"/>
        <v>Opći prihodi i primici</v>
      </c>
      <c r="E106" s="96">
        <v>3233</v>
      </c>
      <c r="F106" s="91" t="str">
        <f t="shared" si="14"/>
        <v>Usluge promidžbe i informiranja</v>
      </c>
      <c r="G106" s="129" t="s">
        <v>673</v>
      </c>
      <c r="H106" s="91" t="str">
        <f t="shared" si="15"/>
        <v>PROGRAMSKO FINANCIRANJE JAVNIH VISOKIH UČILIŠTA</v>
      </c>
      <c r="I106" s="91" t="str">
        <f t="shared" si="16"/>
        <v>0942</v>
      </c>
      <c r="J106" s="128">
        <v>10051</v>
      </c>
      <c r="K106" s="128">
        <v>10051</v>
      </c>
      <c r="L106" s="128">
        <v>10051</v>
      </c>
      <c r="M106" s="95"/>
      <c r="O106" s="86" t="str">
        <f t="shared" si="17"/>
        <v>323</v>
      </c>
      <c r="P106" s="86" t="str">
        <f t="shared" si="18"/>
        <v>32</v>
      </c>
      <c r="Q106" s="86" t="str">
        <f t="shared" si="19"/>
        <v>11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11</v>
      </c>
      <c r="D107" s="91" t="str">
        <f t="shared" si="13"/>
        <v>Opći prihodi i primici</v>
      </c>
      <c r="E107" s="96">
        <v>3234</v>
      </c>
      <c r="F107" s="91" t="str">
        <f t="shared" si="14"/>
        <v>Komunalne usluge</v>
      </c>
      <c r="G107" s="129" t="s">
        <v>673</v>
      </c>
      <c r="H107" s="91" t="str">
        <f t="shared" si="15"/>
        <v>PROGRAMSKO FINANCIRANJE JAVNIH VISOKIH UČILIŠTA</v>
      </c>
      <c r="I107" s="91" t="str">
        <f t="shared" si="16"/>
        <v>0942</v>
      </c>
      <c r="J107" s="128">
        <v>41365</v>
      </c>
      <c r="K107" s="128">
        <v>41365</v>
      </c>
      <c r="L107" s="128">
        <v>41365</v>
      </c>
      <c r="M107" s="95"/>
      <c r="O107" s="86" t="str">
        <f t="shared" si="17"/>
        <v>323</v>
      </c>
      <c r="P107" s="86" t="str">
        <f t="shared" si="18"/>
        <v>32</v>
      </c>
      <c r="Q107" s="86" t="str">
        <f t="shared" si="19"/>
        <v>11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11</v>
      </c>
      <c r="D108" s="91" t="str">
        <f t="shared" si="13"/>
        <v>Opći prihodi i primici</v>
      </c>
      <c r="E108" s="96">
        <v>3235</v>
      </c>
      <c r="F108" s="91" t="str">
        <f t="shared" si="14"/>
        <v>Zakupnine i najamnine</v>
      </c>
      <c r="G108" s="129" t="s">
        <v>673</v>
      </c>
      <c r="H108" s="91" t="str">
        <f t="shared" si="15"/>
        <v>PROGRAMSKO FINANCIRANJE JAVNIH VISOKIH UČILIŠTA</v>
      </c>
      <c r="I108" s="91" t="str">
        <f t="shared" si="16"/>
        <v>0942</v>
      </c>
      <c r="J108" s="128">
        <v>18789</v>
      </c>
      <c r="K108" s="128">
        <v>18789</v>
      </c>
      <c r="L108" s="128">
        <v>18789</v>
      </c>
      <c r="M108" s="95"/>
      <c r="O108" s="86" t="str">
        <f t="shared" si="17"/>
        <v>323</v>
      </c>
      <c r="P108" s="86" t="str">
        <f t="shared" si="18"/>
        <v>32</v>
      </c>
      <c r="Q108" s="86" t="str">
        <f t="shared" si="19"/>
        <v>11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11</v>
      </c>
      <c r="D109" s="91" t="str">
        <f t="shared" si="13"/>
        <v>Opći prihodi i primici</v>
      </c>
      <c r="E109" s="96">
        <v>3236</v>
      </c>
      <c r="F109" s="91" t="str">
        <f t="shared" si="14"/>
        <v>Zdravstvene i veterinarske usluge</v>
      </c>
      <c r="G109" s="129" t="s">
        <v>673</v>
      </c>
      <c r="H109" s="91" t="str">
        <f t="shared" si="15"/>
        <v>PROGRAMSKO FINANCIRANJE JAVNIH VISOKIH UČILIŠTA</v>
      </c>
      <c r="I109" s="91" t="str">
        <f t="shared" si="16"/>
        <v>0942</v>
      </c>
      <c r="J109" s="128">
        <v>5294</v>
      </c>
      <c r="K109" s="128">
        <v>5294</v>
      </c>
      <c r="L109" s="128">
        <v>5294</v>
      </c>
      <c r="M109" s="95"/>
      <c r="O109" s="86" t="str">
        <f t="shared" si="17"/>
        <v>323</v>
      </c>
      <c r="P109" s="86" t="str">
        <f t="shared" si="18"/>
        <v>32</v>
      </c>
      <c r="Q109" s="86" t="str">
        <f t="shared" si="19"/>
        <v>11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11</v>
      </c>
      <c r="D110" s="91" t="str">
        <f t="shared" si="13"/>
        <v>Opći prihodi i primici</v>
      </c>
      <c r="E110" s="96">
        <v>3238</v>
      </c>
      <c r="F110" s="91" t="str">
        <f t="shared" si="14"/>
        <v>Računalne usluge</v>
      </c>
      <c r="G110" s="129" t="s">
        <v>673</v>
      </c>
      <c r="H110" s="91" t="str">
        <f t="shared" si="15"/>
        <v>PROGRAMSKO FINANCIRANJE JAVNIH VISOKIH UČILIŠTA</v>
      </c>
      <c r="I110" s="91" t="str">
        <f t="shared" si="16"/>
        <v>0942</v>
      </c>
      <c r="J110" s="128">
        <v>9764</v>
      </c>
      <c r="K110" s="128">
        <v>9764</v>
      </c>
      <c r="L110" s="128">
        <v>9764</v>
      </c>
      <c r="M110" s="95"/>
      <c r="O110" s="86" t="str">
        <f t="shared" si="17"/>
        <v>323</v>
      </c>
      <c r="P110" s="86" t="str">
        <f t="shared" si="18"/>
        <v>32</v>
      </c>
      <c r="Q110" s="86" t="str">
        <f t="shared" si="19"/>
        <v>11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11</v>
      </c>
      <c r="D111" s="91" t="str">
        <f t="shared" si="13"/>
        <v>Opći prihodi i primici</v>
      </c>
      <c r="E111" s="96">
        <v>3239</v>
      </c>
      <c r="F111" s="91" t="str">
        <f t="shared" si="14"/>
        <v>Ostale usluge</v>
      </c>
      <c r="G111" s="129" t="s">
        <v>673</v>
      </c>
      <c r="H111" s="91" t="str">
        <f t="shared" si="15"/>
        <v>PROGRAMSKO FINANCIRANJE JAVNIH VISOKIH UČILIŠTA</v>
      </c>
      <c r="I111" s="91" t="str">
        <f t="shared" si="16"/>
        <v>0942</v>
      </c>
      <c r="J111" s="128">
        <v>23030</v>
      </c>
      <c r="K111" s="128">
        <v>23030</v>
      </c>
      <c r="L111" s="128">
        <v>23030</v>
      </c>
      <c r="M111" s="95"/>
      <c r="O111" s="86" t="str">
        <f t="shared" si="17"/>
        <v>323</v>
      </c>
      <c r="P111" s="86" t="str">
        <f t="shared" si="18"/>
        <v>32</v>
      </c>
      <c r="Q111" s="86" t="str">
        <f t="shared" si="19"/>
        <v>11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11</v>
      </c>
      <c r="D112" s="91" t="str">
        <f t="shared" si="13"/>
        <v>Opći prihodi i primici</v>
      </c>
      <c r="E112" s="96">
        <v>3292</v>
      </c>
      <c r="F112" s="91" t="str">
        <f t="shared" si="14"/>
        <v>Premije osiguranja</v>
      </c>
      <c r="G112" s="129" t="s">
        <v>673</v>
      </c>
      <c r="H112" s="91" t="str">
        <f t="shared" si="15"/>
        <v>PROGRAMSKO FINANCIRANJE JAVNIH VISOKIH UČILIŠTA</v>
      </c>
      <c r="I112" s="91" t="str">
        <f t="shared" si="16"/>
        <v>0942</v>
      </c>
      <c r="J112" s="128">
        <v>7732</v>
      </c>
      <c r="K112" s="128">
        <v>7732</v>
      </c>
      <c r="L112" s="128">
        <v>7732</v>
      </c>
      <c r="M112" s="95"/>
      <c r="O112" s="86" t="str">
        <f t="shared" si="17"/>
        <v>329</v>
      </c>
      <c r="P112" s="86" t="str">
        <f t="shared" si="18"/>
        <v>32</v>
      </c>
      <c r="Q112" s="86" t="str">
        <f t="shared" si="19"/>
        <v>11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11</v>
      </c>
      <c r="D113" s="91" t="str">
        <f t="shared" si="13"/>
        <v>Opći prihodi i primici</v>
      </c>
      <c r="E113" s="96">
        <v>3294</v>
      </c>
      <c r="F113" s="91" t="str">
        <f t="shared" si="14"/>
        <v>Članarine i norme</v>
      </c>
      <c r="G113" s="129" t="s">
        <v>673</v>
      </c>
      <c r="H113" s="91" t="str">
        <f t="shared" si="15"/>
        <v>PROGRAMSKO FINANCIRANJE JAVNIH VISOKIH UČILIŠTA</v>
      </c>
      <c r="I113" s="91" t="str">
        <f t="shared" si="16"/>
        <v>0942</v>
      </c>
      <c r="J113" s="128">
        <v>3398</v>
      </c>
      <c r="K113" s="128">
        <v>3398</v>
      </c>
      <c r="L113" s="128">
        <v>3398</v>
      </c>
      <c r="M113" s="95"/>
      <c r="O113" s="86" t="str">
        <f t="shared" si="17"/>
        <v>329</v>
      </c>
      <c r="P113" s="86" t="str">
        <f t="shared" si="18"/>
        <v>32</v>
      </c>
      <c r="Q113" s="86" t="str">
        <f t="shared" si="19"/>
        <v>11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11</v>
      </c>
      <c r="D114" s="91" t="str">
        <f>IFERROR(VLOOKUP(C114,$S$6:$T$24,2,FALSE),"")</f>
        <v>Opći prihodi i primici</v>
      </c>
      <c r="E114" s="96">
        <v>3299</v>
      </c>
      <c r="F114" s="91" t="str">
        <f t="shared" si="14"/>
        <v>Ostali nespomenuti rashodi poslovanja</v>
      </c>
      <c r="G114" s="129" t="s">
        <v>673</v>
      </c>
      <c r="H114" s="91" t="str">
        <f t="shared" si="15"/>
        <v>PROGRAMSKO FINANCIRANJE JAVNIH VISOKIH UČILIŠTA</v>
      </c>
      <c r="I114" s="91" t="str">
        <f t="shared" si="16"/>
        <v>0942</v>
      </c>
      <c r="J114" s="128">
        <v>3145</v>
      </c>
      <c r="K114" s="128">
        <v>3145</v>
      </c>
      <c r="L114" s="128">
        <v>3145</v>
      </c>
      <c r="M114" s="95"/>
      <c r="O114" s="86" t="str">
        <f t="shared" si="17"/>
        <v>329</v>
      </c>
      <c r="P114" s="86" t="str">
        <f t="shared" si="18"/>
        <v>32</v>
      </c>
      <c r="Q114" s="86" t="str">
        <f>LEFT(C114,3)</f>
        <v>11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11</v>
      </c>
      <c r="D115" s="91" t="str">
        <f t="shared" si="13"/>
        <v>Opći prihodi i primici</v>
      </c>
      <c r="E115" s="96">
        <v>3431</v>
      </c>
      <c r="F115" s="91" t="str">
        <f t="shared" si="14"/>
        <v>Bankarske usluge i usluge platnog prometa</v>
      </c>
      <c r="G115" s="129" t="s">
        <v>673</v>
      </c>
      <c r="H115" s="91" t="str">
        <f t="shared" si="15"/>
        <v>PROGRAMSKO FINANCIRANJE JAVNIH VISOKIH UČILIŠTA</v>
      </c>
      <c r="I115" s="91" t="str">
        <f t="shared" si="16"/>
        <v>0942</v>
      </c>
      <c r="J115" s="128">
        <v>3824</v>
      </c>
      <c r="K115" s="128">
        <v>3824</v>
      </c>
      <c r="L115" s="128">
        <v>3824</v>
      </c>
      <c r="M115" s="95"/>
      <c r="O115" s="86" t="str">
        <f t="shared" si="17"/>
        <v>343</v>
      </c>
      <c r="P115" s="86" t="str">
        <f t="shared" si="18"/>
        <v>34</v>
      </c>
      <c r="Q115" s="86" t="str">
        <f t="shared" si="19"/>
        <v>11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11</v>
      </c>
      <c r="D116" s="91" t="str">
        <f t="shared" si="13"/>
        <v>Opći prihodi i primici</v>
      </c>
      <c r="E116" s="96">
        <v>3433</v>
      </c>
      <c r="F116" s="91" t="str">
        <f t="shared" si="14"/>
        <v>Zatezne kamate</v>
      </c>
      <c r="G116" s="129" t="s">
        <v>673</v>
      </c>
      <c r="H116" s="91" t="str">
        <f t="shared" si="15"/>
        <v>PROGRAMSKO FINANCIRANJE JAVNIH VISOKIH UČILIŠTA</v>
      </c>
      <c r="I116" s="91" t="str">
        <f t="shared" si="16"/>
        <v>0942</v>
      </c>
      <c r="J116" s="128">
        <v>6237</v>
      </c>
      <c r="K116" s="128">
        <v>6237</v>
      </c>
      <c r="L116" s="128">
        <v>6237</v>
      </c>
      <c r="M116" s="95"/>
      <c r="O116" s="86" t="str">
        <f t="shared" si="17"/>
        <v>343</v>
      </c>
      <c r="P116" s="86" t="str">
        <f t="shared" si="18"/>
        <v>34</v>
      </c>
      <c r="Q116" s="86" t="str">
        <f t="shared" si="19"/>
        <v>11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11</v>
      </c>
      <c r="D117" s="91" t="str">
        <f t="shared" si="13"/>
        <v>Opći prihodi i primici</v>
      </c>
      <c r="E117" s="96">
        <v>4221</v>
      </c>
      <c r="F117" s="91" t="str">
        <f t="shared" si="14"/>
        <v>Uredska oprema i namještaj</v>
      </c>
      <c r="G117" s="129" t="s">
        <v>673</v>
      </c>
      <c r="H117" s="91" t="str">
        <f t="shared" si="15"/>
        <v>PROGRAMSKO FINANCIRANJE JAVNIH VISOKIH UČILIŠTA</v>
      </c>
      <c r="I117" s="91" t="str">
        <f t="shared" si="16"/>
        <v>0942</v>
      </c>
      <c r="J117" s="128">
        <v>5572</v>
      </c>
      <c r="K117" s="128">
        <v>5572</v>
      </c>
      <c r="L117" s="128">
        <v>5572</v>
      </c>
      <c r="M117" s="95"/>
      <c r="O117" s="86" t="str">
        <f t="shared" si="17"/>
        <v>422</v>
      </c>
      <c r="P117" s="86" t="str">
        <f t="shared" si="18"/>
        <v>42</v>
      </c>
      <c r="Q117" s="86" t="str">
        <f t="shared" si="19"/>
        <v>11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11</v>
      </c>
      <c r="D118" s="91" t="str">
        <f t="shared" si="13"/>
        <v>Opći prihodi i primici</v>
      </c>
      <c r="E118" s="96">
        <v>4222</v>
      </c>
      <c r="F118" s="91" t="str">
        <f t="shared" si="14"/>
        <v>Komunikacijska oprema</v>
      </c>
      <c r="G118" s="129" t="s">
        <v>673</v>
      </c>
      <c r="H118" s="91" t="str">
        <f t="shared" si="15"/>
        <v>PROGRAMSKO FINANCIRANJE JAVNIH VISOKIH UČILIŠTA</v>
      </c>
      <c r="I118" s="91" t="str">
        <f t="shared" si="16"/>
        <v>0942</v>
      </c>
      <c r="J118" s="128">
        <v>1195</v>
      </c>
      <c r="K118" s="128">
        <v>1195</v>
      </c>
      <c r="L118" s="128">
        <v>1195</v>
      </c>
      <c r="M118" s="95"/>
      <c r="O118" s="86" t="str">
        <f t="shared" si="17"/>
        <v>422</v>
      </c>
      <c r="P118" s="86" t="str">
        <f t="shared" si="18"/>
        <v>42</v>
      </c>
      <c r="Q118" s="86" t="str">
        <f t="shared" si="19"/>
        <v>11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11</v>
      </c>
      <c r="D119" s="91" t="str">
        <f t="shared" si="13"/>
        <v>Opći prihodi i primici</v>
      </c>
      <c r="E119" s="96">
        <v>4223</v>
      </c>
      <c r="F119" s="91" t="str">
        <f t="shared" si="14"/>
        <v>Oprema za održavanje i zaštitu</v>
      </c>
      <c r="G119" s="129" t="s">
        <v>673</v>
      </c>
      <c r="H119" s="91" t="str">
        <f t="shared" si="15"/>
        <v>PROGRAMSKO FINANCIRANJE JAVNIH VISOKIH UČILIŠTA</v>
      </c>
      <c r="I119" s="91" t="str">
        <f t="shared" si="16"/>
        <v>0942</v>
      </c>
      <c r="J119" s="128">
        <v>901</v>
      </c>
      <c r="K119" s="128">
        <v>901</v>
      </c>
      <c r="L119" s="128">
        <v>901</v>
      </c>
      <c r="M119" s="95"/>
      <c r="O119" s="86" t="str">
        <f t="shared" si="17"/>
        <v>422</v>
      </c>
      <c r="P119" s="86" t="str">
        <f t="shared" si="18"/>
        <v>42</v>
      </c>
      <c r="Q119" s="86" t="str">
        <f t="shared" si="19"/>
        <v>11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11</v>
      </c>
      <c r="D120" s="91" t="str">
        <f t="shared" si="13"/>
        <v>Opći prihodi i primici</v>
      </c>
      <c r="E120" s="96">
        <v>4224</v>
      </c>
      <c r="F120" s="91" t="str">
        <f t="shared" si="14"/>
        <v>Medicinska i laboratorijska oprema</v>
      </c>
      <c r="G120" s="129" t="s">
        <v>673</v>
      </c>
      <c r="H120" s="91" t="str">
        <f t="shared" si="15"/>
        <v>PROGRAMSKO FINANCIRANJE JAVNIH VISOKIH UČILIŠTA</v>
      </c>
      <c r="I120" s="91" t="str">
        <f t="shared" si="16"/>
        <v>0942</v>
      </c>
      <c r="J120" s="128">
        <v>2532</v>
      </c>
      <c r="K120" s="128">
        <v>2532</v>
      </c>
      <c r="L120" s="128">
        <v>2532</v>
      </c>
      <c r="M120" s="95"/>
      <c r="O120" s="86" t="str">
        <f t="shared" si="17"/>
        <v>422</v>
      </c>
      <c r="P120" s="86" t="str">
        <f t="shared" si="18"/>
        <v>42</v>
      </c>
      <c r="Q120" s="86" t="str">
        <f t="shared" si="19"/>
        <v>11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11</v>
      </c>
      <c r="D121" s="91" t="str">
        <f t="shared" si="13"/>
        <v>Opći prihodi i primici</v>
      </c>
      <c r="E121" s="96">
        <v>4225</v>
      </c>
      <c r="F121" s="91" t="str">
        <f t="shared" si="14"/>
        <v>Instrumenti, uređaji i strojevi</v>
      </c>
      <c r="G121" s="129" t="s">
        <v>673</v>
      </c>
      <c r="H121" s="91" t="str">
        <f t="shared" si="15"/>
        <v>PROGRAMSKO FINANCIRANJE JAVNIH VISOKIH UČILIŠTA</v>
      </c>
      <c r="I121" s="91" t="str">
        <f t="shared" si="16"/>
        <v>0942</v>
      </c>
      <c r="J121" s="128">
        <v>1213</v>
      </c>
      <c r="K121" s="128">
        <v>1213</v>
      </c>
      <c r="L121" s="128">
        <v>1213</v>
      </c>
      <c r="M121" s="95"/>
      <c r="O121" s="86" t="str">
        <f t="shared" si="17"/>
        <v>422</v>
      </c>
      <c r="P121" s="86" t="str">
        <f t="shared" si="18"/>
        <v>42</v>
      </c>
      <c r="Q121" s="86" t="str">
        <f t="shared" si="19"/>
        <v>11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11</v>
      </c>
      <c r="D122" s="91" t="str">
        <f t="shared" si="13"/>
        <v>Opći prihodi i primici</v>
      </c>
      <c r="E122" s="96">
        <v>4227</v>
      </c>
      <c r="F122" s="91" t="str">
        <f t="shared" si="14"/>
        <v>Uređaji, strojevi i oprema za ostale namjene</v>
      </c>
      <c r="G122" s="129" t="s">
        <v>673</v>
      </c>
      <c r="H122" s="91" t="str">
        <f t="shared" si="15"/>
        <v>PROGRAMSKO FINANCIRANJE JAVNIH VISOKIH UČILIŠTA</v>
      </c>
      <c r="I122" s="91" t="str">
        <f t="shared" si="16"/>
        <v>0942</v>
      </c>
      <c r="J122" s="128">
        <v>6076</v>
      </c>
      <c r="K122" s="128">
        <v>6076</v>
      </c>
      <c r="L122" s="128">
        <v>6076</v>
      </c>
      <c r="M122" s="95"/>
      <c r="O122" s="86" t="str">
        <f t="shared" si="17"/>
        <v>422</v>
      </c>
      <c r="P122" s="86" t="str">
        <f t="shared" si="18"/>
        <v>42</v>
      </c>
      <c r="Q122" s="86" t="str">
        <f t="shared" si="19"/>
        <v>11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71</v>
      </c>
      <c r="D123" s="91" t="str">
        <f t="shared" si="13"/>
        <v>Prihodi od nefin. imovine i nadoknade štete s osnova osig.</v>
      </c>
      <c r="E123" s="96">
        <v>3224</v>
      </c>
      <c r="F123" s="91" t="str">
        <f t="shared" si="14"/>
        <v>Materijal i dijelovi za tekuće i investicijsko održavanje</v>
      </c>
      <c r="G123" s="129" t="s">
        <v>145</v>
      </c>
      <c r="H123" s="91" t="str">
        <f t="shared" si="15"/>
        <v>REDOVNA DJELATNOST SVEUČILIŠTA U ZAGREBU (IZ EVIDENCIJSKIH PRIHODA)</v>
      </c>
      <c r="I123" s="91" t="str">
        <f t="shared" si="16"/>
        <v>0942</v>
      </c>
      <c r="J123" s="128">
        <v>753</v>
      </c>
      <c r="K123" s="128">
        <v>777</v>
      </c>
      <c r="L123" s="128">
        <v>777</v>
      </c>
      <c r="M123" s="95"/>
      <c r="O123" s="86" t="str">
        <f t="shared" si="17"/>
        <v>322</v>
      </c>
      <c r="P123" s="86" t="str">
        <f t="shared" si="18"/>
        <v>32</v>
      </c>
      <c r="Q123" s="86" t="str">
        <f t="shared" si="19"/>
        <v>71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11</v>
      </c>
      <c r="D124" s="91" t="str">
        <f t="shared" si="13"/>
        <v>Opći prihodi i primici</v>
      </c>
      <c r="E124" s="96">
        <v>3111</v>
      </c>
      <c r="F124" s="91" t="str">
        <f t="shared" si="14"/>
        <v>Plaće za redovan rad</v>
      </c>
      <c r="G124" s="129" t="s">
        <v>1878</v>
      </c>
      <c r="H124" s="91" t="str">
        <f t="shared" si="15"/>
        <v>PRAVOMOĆNE SUDSKE PRESUDE</v>
      </c>
      <c r="I124" s="91" t="str">
        <f t="shared" si="16"/>
        <v>0942</v>
      </c>
      <c r="J124" s="128">
        <v>32259</v>
      </c>
      <c r="K124" s="128">
        <v>32259</v>
      </c>
      <c r="L124" s="128">
        <v>32259</v>
      </c>
      <c r="M124" s="95"/>
      <c r="O124" s="86" t="str">
        <f t="shared" si="17"/>
        <v>311</v>
      </c>
      <c r="P124" s="86" t="str">
        <f t="shared" si="18"/>
        <v>31</v>
      </c>
      <c r="Q124" s="86" t="str">
        <f t="shared" si="19"/>
        <v>11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11</v>
      </c>
      <c r="D125" s="91" t="str">
        <f t="shared" si="13"/>
        <v>Opći prihodi i primici</v>
      </c>
      <c r="E125" s="96">
        <v>3132</v>
      </c>
      <c r="F125" s="91" t="str">
        <f t="shared" si="14"/>
        <v>Doprinosi za obvezno zdravstveno osiguranje</v>
      </c>
      <c r="G125" s="129" t="s">
        <v>1878</v>
      </c>
      <c r="H125" s="91" t="str">
        <f t="shared" si="15"/>
        <v>PRAVOMOĆNE SUDSKE PRESUDE</v>
      </c>
      <c r="I125" s="91" t="str">
        <f t="shared" si="16"/>
        <v>0942</v>
      </c>
      <c r="J125" s="128">
        <v>5323</v>
      </c>
      <c r="K125" s="128">
        <v>5323</v>
      </c>
      <c r="L125" s="128">
        <v>5323</v>
      </c>
      <c r="M125" s="95"/>
      <c r="O125" s="86" t="str">
        <f t="shared" si="17"/>
        <v>313</v>
      </c>
      <c r="P125" s="86" t="str">
        <f t="shared" si="18"/>
        <v>31</v>
      </c>
      <c r="Q125" s="86" t="str">
        <f t="shared" si="19"/>
        <v>11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11</v>
      </c>
      <c r="D126" s="91" t="str">
        <f t="shared" si="13"/>
        <v>Opći prihodi i primici</v>
      </c>
      <c r="E126" s="96">
        <v>3295</v>
      </c>
      <c r="F126" s="91" t="str">
        <f t="shared" si="14"/>
        <v>Pristojbe i naknade</v>
      </c>
      <c r="G126" s="129" t="s">
        <v>1878</v>
      </c>
      <c r="H126" s="91" t="str">
        <f t="shared" si="15"/>
        <v>PRAVOMOĆNE SUDSKE PRESUDE</v>
      </c>
      <c r="I126" s="91" t="str">
        <f t="shared" si="16"/>
        <v>0942</v>
      </c>
      <c r="J126" s="128">
        <v>1295</v>
      </c>
      <c r="K126" s="128">
        <v>1295</v>
      </c>
      <c r="L126" s="128">
        <v>1295</v>
      </c>
      <c r="M126" s="95"/>
      <c r="O126" s="86" t="str">
        <f t="shared" si="17"/>
        <v>329</v>
      </c>
      <c r="P126" s="86" t="str">
        <f t="shared" si="18"/>
        <v>32</v>
      </c>
      <c r="Q126" s="86" t="str">
        <f t="shared" si="19"/>
        <v>11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11</v>
      </c>
      <c r="D127" s="91" t="str">
        <f t="shared" si="13"/>
        <v>Opći prihodi i primici</v>
      </c>
      <c r="E127" s="96">
        <v>3433</v>
      </c>
      <c r="F127" s="91" t="str">
        <f t="shared" si="14"/>
        <v>Zatezne kamate</v>
      </c>
      <c r="G127" s="129" t="s">
        <v>1878</v>
      </c>
      <c r="H127" s="91" t="str">
        <f t="shared" si="15"/>
        <v>PRAVOMOĆNE SUDSKE PRESUDE</v>
      </c>
      <c r="I127" s="91" t="str">
        <f t="shared" si="16"/>
        <v>0942</v>
      </c>
      <c r="J127" s="128">
        <v>16912</v>
      </c>
      <c r="K127" s="128">
        <v>16912</v>
      </c>
      <c r="L127" s="128">
        <v>16912</v>
      </c>
      <c r="M127" s="95"/>
      <c r="O127" s="86" t="str">
        <f t="shared" si="17"/>
        <v>343</v>
      </c>
      <c r="P127" s="86" t="str">
        <f t="shared" si="18"/>
        <v>34</v>
      </c>
      <c r="Q127" s="86" t="str">
        <f t="shared" si="19"/>
        <v>11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52</v>
      </c>
      <c r="D128" s="91" t="str">
        <f t="shared" si="13"/>
        <v>Ostale pomoći</v>
      </c>
      <c r="E128" s="96">
        <v>3211</v>
      </c>
      <c r="F128" s="91" t="str">
        <f t="shared" si="14"/>
        <v>Službena putovanja</v>
      </c>
      <c r="G128" s="129" t="s">
        <v>145</v>
      </c>
      <c r="H128" s="91" t="str">
        <f t="shared" si="15"/>
        <v>REDOVNA DJELATNOST SVEUČILIŠTA U ZAGREBU (IZ EVIDENCIJSKIH PRIHODA)</v>
      </c>
      <c r="I128" s="91" t="str">
        <f t="shared" si="16"/>
        <v>0942</v>
      </c>
      <c r="J128" s="128">
        <v>7565</v>
      </c>
      <c r="K128" s="128">
        <v>2137</v>
      </c>
      <c r="L128" s="128">
        <v>2787</v>
      </c>
      <c r="M128" s="95"/>
      <c r="O128" s="86" t="str">
        <f t="shared" si="17"/>
        <v>321</v>
      </c>
      <c r="P128" s="86" t="str">
        <f t="shared" si="18"/>
        <v>32</v>
      </c>
      <c r="Q128" s="86" t="str">
        <f t="shared" si="19"/>
        <v>52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52</v>
      </c>
      <c r="D129" s="91" t="str">
        <f t="shared" si="13"/>
        <v>Ostale pomoći</v>
      </c>
      <c r="E129" s="96">
        <v>3221</v>
      </c>
      <c r="F129" s="91" t="str">
        <f t="shared" si="14"/>
        <v>Uredski materijal i ostali materijalni rashodi</v>
      </c>
      <c r="G129" s="129" t="s">
        <v>145</v>
      </c>
      <c r="H129" s="91" t="str">
        <f t="shared" si="15"/>
        <v>REDOVNA DJELATNOST SVEUČILIŠTA U ZAGREBU (IZ EVIDENCIJSKIH PRIHODA)</v>
      </c>
      <c r="I129" s="91" t="str">
        <f t="shared" si="16"/>
        <v>0942</v>
      </c>
      <c r="J129" s="128">
        <v>1526</v>
      </c>
      <c r="K129" s="128">
        <v>1526</v>
      </c>
      <c r="L129" s="128">
        <v>1526</v>
      </c>
      <c r="M129" s="95"/>
      <c r="O129" s="86" t="str">
        <f t="shared" si="17"/>
        <v>322</v>
      </c>
      <c r="P129" s="86" t="str">
        <f t="shared" si="18"/>
        <v>32</v>
      </c>
      <c r="Q129" s="86" t="str">
        <f t="shared" si="19"/>
        <v>52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>08006</v>
      </c>
      <c r="B130" s="90" t="str">
        <f>IF(C130="","",VLOOKUP('OPĆI DIO'!$C$3,'OPĆI DIO'!$L$6:$U$138,9,FALSE))</f>
        <v>Sveučilišta i veleučilišta u Republici Hrvatskoj</v>
      </c>
      <c r="C130" s="96">
        <v>52</v>
      </c>
      <c r="D130" s="91" t="str">
        <f t="shared" si="13"/>
        <v>Ostale pomoći</v>
      </c>
      <c r="E130" s="96">
        <v>3294</v>
      </c>
      <c r="F130" s="91" t="str">
        <f t="shared" si="14"/>
        <v>Članarine i norme</v>
      </c>
      <c r="G130" s="129" t="s">
        <v>145</v>
      </c>
      <c r="H130" s="91" t="str">
        <f t="shared" si="15"/>
        <v>REDOVNA DJELATNOST SVEUČILIŠTA U ZAGREBU (IZ EVIDENCIJSKIH PRIHODA)</v>
      </c>
      <c r="I130" s="91" t="str">
        <f t="shared" si="16"/>
        <v>0942</v>
      </c>
      <c r="J130" s="128">
        <v>239</v>
      </c>
      <c r="K130" s="128">
        <v>239</v>
      </c>
      <c r="L130" s="128">
        <v>239</v>
      </c>
      <c r="M130" s="95"/>
      <c r="O130" s="86" t="str">
        <f t="shared" si="17"/>
        <v>329</v>
      </c>
      <c r="P130" s="86" t="str">
        <f t="shared" si="18"/>
        <v>32</v>
      </c>
      <c r="Q130" s="86" t="str">
        <f t="shared" si="19"/>
        <v>52</v>
      </c>
      <c r="R130" s="86" t="str">
        <f t="shared" si="20"/>
        <v>94</v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>08006</v>
      </c>
      <c r="B131" s="90" t="str">
        <f>IF(C131="","",VLOOKUP('OPĆI DIO'!$C$3,'OPĆI DIO'!$L$6:$U$138,9,FALSE))</f>
        <v>Sveučilišta i veleučilišta u Republici Hrvatskoj</v>
      </c>
      <c r="C131" s="96">
        <v>52</v>
      </c>
      <c r="D131" s="91" t="str">
        <f t="shared" ref="D131:D194" si="27">IFERROR(VLOOKUP(C131,$S$6:$T$24,2,FALSE),"")</f>
        <v>Ostale pomoći</v>
      </c>
      <c r="E131" s="96">
        <v>4221</v>
      </c>
      <c r="F131" s="91" t="str">
        <f t="shared" si="14"/>
        <v>Uredska oprema i namještaj</v>
      </c>
      <c r="G131" s="129" t="s">
        <v>145</v>
      </c>
      <c r="H131" s="91" t="str">
        <f t="shared" si="15"/>
        <v>REDOVNA DJELATNOST SVEUČILIŠTA U ZAGREBU (IZ EVIDENCIJSKIH PRIHODA)</v>
      </c>
      <c r="I131" s="91" t="str">
        <f t="shared" si="16"/>
        <v>0942</v>
      </c>
      <c r="J131" s="128">
        <v>1858</v>
      </c>
      <c r="K131" s="128"/>
      <c r="L131" s="128"/>
      <c r="M131" s="95"/>
      <c r="O131" s="86" t="str">
        <f t="shared" si="17"/>
        <v>422</v>
      </c>
      <c r="P131" s="86" t="str">
        <f t="shared" si="18"/>
        <v>42</v>
      </c>
      <c r="Q131" s="86" t="str">
        <f t="shared" si="19"/>
        <v>52</v>
      </c>
      <c r="R131" s="86" t="str">
        <f t="shared" si="20"/>
        <v>94</v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>08006</v>
      </c>
      <c r="B132" s="90" t="str">
        <f>IF(C132="","",VLOOKUP('OPĆI DIO'!$C$3,'OPĆI DIO'!$L$6:$U$138,9,FALSE))</f>
        <v>Sveučilišta i veleučilišta u Republici Hrvatskoj</v>
      </c>
      <c r="C132" s="96">
        <v>52</v>
      </c>
      <c r="D132" s="91" t="str">
        <f t="shared" si="27"/>
        <v>Ostale pomoći</v>
      </c>
      <c r="E132" s="96">
        <v>4223</v>
      </c>
      <c r="F132" s="91" t="str">
        <f t="shared" ref="F132:F195" si="28">IFERROR(VLOOKUP(E132,$V$5:$X$129,2,FALSE),"")</f>
        <v>Oprema za održavanje i zaštitu</v>
      </c>
      <c r="G132" s="129" t="s">
        <v>145</v>
      </c>
      <c r="H132" s="91" t="str">
        <f t="shared" ref="H132:H195" si="29">IFERROR(VLOOKUP(G132,$AB$6:$AC$327,2,FALSE),"")</f>
        <v>REDOVNA DJELATNOST SVEUČILIŠTA U ZAGREBU (IZ EVIDENCIJSKIH PRIHODA)</v>
      </c>
      <c r="I132" s="91" t="str">
        <f t="shared" ref="I132:I195" si="30">IFERROR(VLOOKUP(G132,$AB$6:$AF$327,3,FALSE),"")</f>
        <v>0942</v>
      </c>
      <c r="J132" s="128">
        <v>664</v>
      </c>
      <c r="K132" s="128"/>
      <c r="L132" s="128"/>
      <c r="M132" s="95"/>
      <c r="O132" s="86" t="str">
        <f t="shared" ref="O132:O195" si="31">LEFT(E132,3)</f>
        <v>422</v>
      </c>
      <c r="P132" s="86" t="str">
        <f t="shared" ref="P132:P195" si="32">LEFT(E132,2)</f>
        <v>42</v>
      </c>
      <c r="Q132" s="86" t="str">
        <f t="shared" ref="Q132:Q195" si="33">LEFT(C132,3)</f>
        <v>52</v>
      </c>
      <c r="R132" s="86" t="str">
        <f t="shared" ref="R132:R195" si="34">MID(I132,2,2)</f>
        <v>94</v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>08006</v>
      </c>
      <c r="B133" s="90" t="str">
        <f>IF(C133="","",VLOOKUP('OPĆI DIO'!$C$3,'OPĆI DIO'!$L$6:$U$138,9,FALSE))</f>
        <v>Sveučilišta i veleučilišta u Republici Hrvatskoj</v>
      </c>
      <c r="C133" s="96">
        <v>52</v>
      </c>
      <c r="D133" s="91" t="str">
        <f t="shared" si="27"/>
        <v>Ostale pomoći</v>
      </c>
      <c r="E133" s="96">
        <v>4225</v>
      </c>
      <c r="F133" s="91" t="str">
        <f t="shared" si="28"/>
        <v>Instrumenti, uređaji i strojevi</v>
      </c>
      <c r="G133" s="129" t="s">
        <v>145</v>
      </c>
      <c r="H133" s="91" t="str">
        <f t="shared" si="29"/>
        <v>REDOVNA DJELATNOST SVEUČILIŠTA U ZAGREBU (IZ EVIDENCIJSKIH PRIHODA)</v>
      </c>
      <c r="I133" s="91" t="str">
        <f t="shared" si="30"/>
        <v>0942</v>
      </c>
      <c r="J133" s="128">
        <v>1593</v>
      </c>
      <c r="K133" s="128"/>
      <c r="L133" s="128"/>
      <c r="M133" s="95"/>
      <c r="O133" s="86" t="str">
        <f t="shared" si="31"/>
        <v>422</v>
      </c>
      <c r="P133" s="86" t="str">
        <f t="shared" si="32"/>
        <v>42</v>
      </c>
      <c r="Q133" s="86" t="str">
        <f t="shared" si="33"/>
        <v>52</v>
      </c>
      <c r="R133" s="86" t="str">
        <f t="shared" si="34"/>
        <v>94</v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>08006</v>
      </c>
      <c r="B134" s="90" t="str">
        <f>IF(C134="","",VLOOKUP('OPĆI DIO'!$C$3,'OPĆI DIO'!$L$6:$U$138,9,FALSE))</f>
        <v>Sveučilišta i veleučilišta u Republici Hrvatskoj</v>
      </c>
      <c r="C134" s="96">
        <v>52</v>
      </c>
      <c r="D134" s="91" t="str">
        <f t="shared" si="27"/>
        <v>Ostale pomoći</v>
      </c>
      <c r="E134" s="96">
        <v>4224</v>
      </c>
      <c r="F134" s="91" t="str">
        <f t="shared" si="28"/>
        <v>Medicinska i laboratorijska oprema</v>
      </c>
      <c r="G134" s="129" t="s">
        <v>145</v>
      </c>
      <c r="H134" s="91" t="str">
        <f t="shared" si="29"/>
        <v>REDOVNA DJELATNOST SVEUČILIŠTA U ZAGREBU (IZ EVIDENCIJSKIH PRIHODA)</v>
      </c>
      <c r="I134" s="91" t="str">
        <f t="shared" si="30"/>
        <v>0942</v>
      </c>
      <c r="J134" s="128"/>
      <c r="K134" s="128">
        <v>8627</v>
      </c>
      <c r="L134" s="128"/>
      <c r="M134" s="95"/>
      <c r="O134" s="86" t="str">
        <f t="shared" si="31"/>
        <v>422</v>
      </c>
      <c r="P134" s="86" t="str">
        <f t="shared" si="32"/>
        <v>42</v>
      </c>
      <c r="Q134" s="86" t="str">
        <f t="shared" si="33"/>
        <v>52</v>
      </c>
      <c r="R134" s="86" t="str">
        <f t="shared" si="34"/>
        <v>94</v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>08006</v>
      </c>
      <c r="B135" s="90" t="str">
        <f>IF(C135="","",VLOOKUP('OPĆI DIO'!$C$3,'OPĆI DIO'!$L$6:$U$138,9,FALSE))</f>
        <v>Sveučilišta i veleučilišta u Republici Hrvatskoj</v>
      </c>
      <c r="C135" s="96">
        <v>52</v>
      </c>
      <c r="D135" s="91" t="str">
        <f t="shared" si="27"/>
        <v>Ostale pomoći</v>
      </c>
      <c r="E135" s="96">
        <v>3211</v>
      </c>
      <c r="F135" s="91" t="str">
        <f t="shared" si="28"/>
        <v>Službena putovanja</v>
      </c>
      <c r="G135" s="129" t="s">
        <v>145</v>
      </c>
      <c r="H135" s="91" t="str">
        <f t="shared" si="29"/>
        <v>REDOVNA DJELATNOST SVEUČILIŠTA U ZAGREBU (IZ EVIDENCIJSKIH PRIHODA)</v>
      </c>
      <c r="I135" s="91" t="str">
        <f t="shared" si="30"/>
        <v>0942</v>
      </c>
      <c r="J135" s="128">
        <v>153295</v>
      </c>
      <c r="K135" s="128">
        <v>153295</v>
      </c>
      <c r="L135" s="128">
        <v>153295</v>
      </c>
      <c r="M135" s="95"/>
      <c r="O135" s="86" t="str">
        <f t="shared" si="31"/>
        <v>321</v>
      </c>
      <c r="P135" s="86" t="str">
        <f t="shared" si="32"/>
        <v>32</v>
      </c>
      <c r="Q135" s="86" t="str">
        <f t="shared" si="33"/>
        <v>52</v>
      </c>
      <c r="R135" s="86" t="str">
        <f t="shared" si="34"/>
        <v>94</v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>08006</v>
      </c>
      <c r="B136" s="90" t="str">
        <f>IF(C136="","",VLOOKUP('OPĆI DIO'!$C$3,'OPĆI DIO'!$L$6:$U$138,9,FALSE))</f>
        <v>Sveučilišta i veleučilišta u Republici Hrvatskoj</v>
      </c>
      <c r="C136" s="96">
        <v>52</v>
      </c>
      <c r="D136" s="91" t="str">
        <f t="shared" si="27"/>
        <v>Ostale pomoći</v>
      </c>
      <c r="E136" s="96">
        <v>3221</v>
      </c>
      <c r="F136" s="91" t="str">
        <f t="shared" si="28"/>
        <v>Uredski materijal i ostali materijalni rashodi</v>
      </c>
      <c r="G136" s="129" t="s">
        <v>145</v>
      </c>
      <c r="H136" s="91" t="str">
        <f t="shared" si="29"/>
        <v>REDOVNA DJELATNOST SVEUČILIŠTA U ZAGREBU (IZ EVIDENCIJSKIH PRIHODA)</v>
      </c>
      <c r="I136" s="91" t="str">
        <f t="shared" si="30"/>
        <v>0942</v>
      </c>
      <c r="J136" s="128">
        <v>197092</v>
      </c>
      <c r="K136" s="128">
        <v>197092</v>
      </c>
      <c r="L136" s="128">
        <v>197092</v>
      </c>
      <c r="M136" s="95"/>
      <c r="O136" s="86" t="str">
        <f t="shared" si="31"/>
        <v>322</v>
      </c>
      <c r="P136" s="86" t="str">
        <f t="shared" si="32"/>
        <v>32</v>
      </c>
      <c r="Q136" s="86" t="str">
        <f t="shared" si="33"/>
        <v>52</v>
      </c>
      <c r="R136" s="86" t="str">
        <f t="shared" si="34"/>
        <v>94</v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>08006</v>
      </c>
      <c r="B137" s="90" t="str">
        <f>IF(C137="","",VLOOKUP('OPĆI DIO'!$C$3,'OPĆI DIO'!$L$6:$U$138,9,FALSE))</f>
        <v>Sveučilišta i veleučilišta u Republici Hrvatskoj</v>
      </c>
      <c r="C137" s="96">
        <v>52</v>
      </c>
      <c r="D137" s="91" t="str">
        <f t="shared" si="27"/>
        <v>Ostale pomoći</v>
      </c>
      <c r="E137" s="96">
        <v>3232</v>
      </c>
      <c r="F137" s="91" t="str">
        <f t="shared" si="28"/>
        <v>Usluge tekućeg i investicijskog održavanja</v>
      </c>
      <c r="G137" s="129" t="s">
        <v>145</v>
      </c>
      <c r="H137" s="91" t="str">
        <f t="shared" si="29"/>
        <v>REDOVNA DJELATNOST SVEUČILIŠTA U ZAGREBU (IZ EVIDENCIJSKIH PRIHODA)</v>
      </c>
      <c r="I137" s="91" t="str">
        <f t="shared" si="30"/>
        <v>0942</v>
      </c>
      <c r="J137" s="128">
        <v>43799</v>
      </c>
      <c r="K137" s="128">
        <v>43799</v>
      </c>
      <c r="L137" s="128">
        <v>43799</v>
      </c>
      <c r="M137" s="95"/>
      <c r="O137" s="86" t="str">
        <f t="shared" si="31"/>
        <v>323</v>
      </c>
      <c r="P137" s="86" t="str">
        <f t="shared" si="32"/>
        <v>32</v>
      </c>
      <c r="Q137" s="86" t="str">
        <f t="shared" si="33"/>
        <v>52</v>
      </c>
      <c r="R137" s="86" t="str">
        <f t="shared" si="34"/>
        <v>94</v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>08006</v>
      </c>
      <c r="B138" s="90" t="str">
        <f>IF(C138="","",VLOOKUP('OPĆI DIO'!$C$3,'OPĆI DIO'!$L$6:$U$138,9,FALSE))</f>
        <v>Sveučilišta i veleučilišta u Republici Hrvatskoj</v>
      </c>
      <c r="C138" s="96">
        <v>52</v>
      </c>
      <c r="D138" s="91" t="str">
        <f t="shared" si="27"/>
        <v>Ostale pomoći</v>
      </c>
      <c r="E138" s="96">
        <v>4224</v>
      </c>
      <c r="F138" s="91" t="str">
        <f t="shared" si="28"/>
        <v>Medicinska i laboratorijska oprema</v>
      </c>
      <c r="G138" s="129" t="s">
        <v>145</v>
      </c>
      <c r="H138" s="91" t="str">
        <f t="shared" si="29"/>
        <v>REDOVNA DJELATNOST SVEUČILIŠTA U ZAGREBU (IZ EVIDENCIJSKIH PRIHODA)</v>
      </c>
      <c r="I138" s="91" t="str">
        <f t="shared" si="30"/>
        <v>0942</v>
      </c>
      <c r="J138" s="128">
        <v>43799</v>
      </c>
      <c r="K138" s="128">
        <v>43799</v>
      </c>
      <c r="L138" s="128">
        <v>43799</v>
      </c>
      <c r="M138" s="95"/>
      <c r="O138" s="86" t="str">
        <f t="shared" si="31"/>
        <v>422</v>
      </c>
      <c r="P138" s="86" t="str">
        <f t="shared" si="32"/>
        <v>42</v>
      </c>
      <c r="Q138" s="86" t="str">
        <f t="shared" si="33"/>
        <v>52</v>
      </c>
      <c r="R138" s="86" t="str">
        <f t="shared" si="34"/>
        <v>94</v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>08006</v>
      </c>
      <c r="B139" s="90" t="str">
        <f>IF(C139="","",VLOOKUP('OPĆI DIO'!$C$3,'OPĆI DIO'!$L$6:$U$138,9,FALSE))</f>
        <v>Sveučilišta i veleučilišta u Republici Hrvatskoj</v>
      </c>
      <c r="C139" s="96">
        <v>5761</v>
      </c>
      <c r="D139" s="91" t="str">
        <f t="shared" si="27"/>
        <v>Fond solidarnosti Europske unije – potres</v>
      </c>
      <c r="E139" s="96">
        <v>4511</v>
      </c>
      <c r="F139" s="91" t="str">
        <f t="shared" si="28"/>
        <v>Dodatna ulaganja na građevinskim objektima</v>
      </c>
      <c r="G139" s="129" t="s">
        <v>2003</v>
      </c>
      <c r="H139" s="91" t="str">
        <f t="shared" si="29"/>
        <v>OBNOVA INFRASTRUKTURE I OPREME U PODRUČJU OBRAZOVANJA OŠTEĆENE POTRESOM</v>
      </c>
      <c r="I139" s="91" t="str">
        <f t="shared" si="30"/>
        <v>0942</v>
      </c>
      <c r="J139" s="128">
        <v>527195.94029834517</v>
      </c>
      <c r="K139" s="128"/>
      <c r="L139" s="128"/>
      <c r="M139" s="95"/>
      <c r="O139" s="86" t="str">
        <f t="shared" si="31"/>
        <v>451</v>
      </c>
      <c r="P139" s="86" t="str">
        <f t="shared" si="32"/>
        <v>45</v>
      </c>
      <c r="Q139" s="86" t="str">
        <f t="shared" si="33"/>
        <v>576</v>
      </c>
      <c r="R139" s="86" t="str">
        <f t="shared" si="34"/>
        <v>94</v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16321846.940298345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764572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17086418.940298345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17086418.940298345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2 G54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93" activePane="bottomLeft" state="frozen"/>
      <selection pane="bottomLeft" activeCell="E77" sqref="E77:E93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3221</v>
      </c>
      <c r="D3" s="91" t="str">
        <f>IFERROR(VLOOKUP(C3,$X$5:$Z$129,2,FALSE),"")</f>
        <v>Uredski materijal i ostali materijalni rashodi</v>
      </c>
      <c r="E3" s="129" t="s">
        <v>2523</v>
      </c>
      <c r="F3" s="91" t="str">
        <f>IFERROR(VLOOKUP(E3,$AD$6:$AE$1090,2,FALSE),"")</f>
        <v>Potencijal mikroinkapsulacije u proizvodnji sireva</v>
      </c>
      <c r="G3" s="91" t="str">
        <f>IFERROR(VLOOKUP(E3,$AD$6:$AG$1090,4,FALSE),"")</f>
        <v>0942</v>
      </c>
      <c r="H3" s="128">
        <v>664</v>
      </c>
      <c r="I3" s="128"/>
      <c r="J3" s="128"/>
      <c r="K3" s="143"/>
      <c r="L3" s="142"/>
      <c r="M3" s="142"/>
      <c r="N3" s="143"/>
      <c r="O3" s="322"/>
      <c r="P3" s="95"/>
      <c r="R3" s="86" t="str">
        <f>LEFT(C3,3)</f>
        <v>322</v>
      </c>
      <c r="S3" s="86" t="str">
        <f>LEFT(C3,2)</f>
        <v>32</v>
      </c>
      <c r="T3" s="86" t="str">
        <f>MID(G3,2,2)</f>
        <v>94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3233</v>
      </c>
      <c r="D4" s="91" t="str">
        <f t="shared" ref="D4:D67" si="2">IFERROR(VLOOKUP(C4,$X$5:$Z$129,2,FALSE),"")</f>
        <v>Usluge promidžbe i informiranja</v>
      </c>
      <c r="E4" s="129" t="s">
        <v>2523</v>
      </c>
      <c r="F4" s="91" t="str">
        <f t="shared" ref="F4:F67" si="3">IFERROR(VLOOKUP(E4,$AD$6:$AE$1090,2,FALSE),"")</f>
        <v>Potencijal mikroinkapsulacije u proizvodnji sireva</v>
      </c>
      <c r="G4" s="91" t="str">
        <f t="shared" ref="G4:G67" si="4">IFERROR(VLOOKUP(E4,$AD$6:$AG$1090,4,FALSE),"")</f>
        <v>0942</v>
      </c>
      <c r="H4" s="128">
        <v>664</v>
      </c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>323</v>
      </c>
      <c r="S4" s="86" t="str">
        <f t="shared" ref="S4:S67" si="6">LEFT(C4,2)</f>
        <v>32</v>
      </c>
      <c r="T4" s="86" t="str">
        <f t="shared" ref="T4:T67" si="7">MID(G4,2,2)</f>
        <v>94</v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3211</v>
      </c>
      <c r="D5" s="91" t="str">
        <f t="shared" si="2"/>
        <v>Službena putovanja</v>
      </c>
      <c r="E5" s="129" t="s">
        <v>2955</v>
      </c>
      <c r="F5" s="91" t="str">
        <f t="shared" si="3"/>
        <v>CEKOM</v>
      </c>
      <c r="G5" s="91" t="str">
        <f t="shared" si="4"/>
        <v>0150</v>
      </c>
      <c r="H5" s="128">
        <v>2654</v>
      </c>
      <c r="I5" s="128"/>
      <c r="J5" s="128"/>
      <c r="K5" s="143" t="s">
        <v>5277</v>
      </c>
      <c r="L5" s="142"/>
      <c r="M5" s="142"/>
      <c r="N5" s="143" t="s">
        <v>5278</v>
      </c>
      <c r="O5" s="322"/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15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3221</v>
      </c>
      <c r="D6" s="91" t="str">
        <f t="shared" si="2"/>
        <v>Uredski materijal i ostali materijalni rashodi</v>
      </c>
      <c r="E6" s="129" t="s">
        <v>2955</v>
      </c>
      <c r="F6" s="91" t="str">
        <f t="shared" si="3"/>
        <v>CEKOM</v>
      </c>
      <c r="G6" s="91" t="str">
        <f t="shared" si="4"/>
        <v>0150</v>
      </c>
      <c r="H6" s="128">
        <v>42471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322</v>
      </c>
      <c r="S6" s="86" t="str">
        <f t="shared" si="6"/>
        <v>32</v>
      </c>
      <c r="T6" s="86" t="str">
        <f t="shared" si="7"/>
        <v>15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3233</v>
      </c>
      <c r="D7" s="91" t="str">
        <f t="shared" si="2"/>
        <v>Usluge promidžbe i informiranja</v>
      </c>
      <c r="E7" s="129" t="s">
        <v>2955</v>
      </c>
      <c r="F7" s="91" t="str">
        <f t="shared" si="3"/>
        <v>CEKOM</v>
      </c>
      <c r="G7" s="91" t="str">
        <f t="shared" si="4"/>
        <v>0150</v>
      </c>
      <c r="H7" s="128">
        <v>2654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323</v>
      </c>
      <c r="S7" s="86" t="str">
        <f t="shared" si="6"/>
        <v>32</v>
      </c>
      <c r="T7" s="86" t="str">
        <f t="shared" si="7"/>
        <v>15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3111</v>
      </c>
      <c r="D8" s="91" t="str">
        <f t="shared" si="2"/>
        <v>Plaće za redovan rad</v>
      </c>
      <c r="E8" s="129" t="s">
        <v>2830</v>
      </c>
      <c r="F8" s="91" t="str">
        <f t="shared" si="3"/>
        <v>Unaprjeđenje oporavlišta za divlje životinje na Veterinarskom fakultetu - WildRescouVEF, KK.06.5.2.04.0007.</v>
      </c>
      <c r="G8" s="91" t="str">
        <f t="shared" si="4"/>
        <v>0942</v>
      </c>
      <c r="H8" s="128">
        <v>22785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311</v>
      </c>
      <c r="S8" s="86" t="str">
        <f t="shared" si="6"/>
        <v>31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3132</v>
      </c>
      <c r="D9" s="91" t="str">
        <f t="shared" si="2"/>
        <v>Doprinosi za obvezno zdravstveno osiguranje</v>
      </c>
      <c r="E9" s="129" t="s">
        <v>2830</v>
      </c>
      <c r="F9" s="91" t="str">
        <f t="shared" si="3"/>
        <v>Unaprjeđenje oporavlišta za divlje životinje na Veterinarskom fakultetu - WildRescouVEF, KK.06.5.2.04.0007.</v>
      </c>
      <c r="G9" s="91" t="str">
        <f t="shared" si="4"/>
        <v>0942</v>
      </c>
      <c r="H9" s="128">
        <v>3759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313</v>
      </c>
      <c r="S9" s="86" t="str">
        <f t="shared" si="6"/>
        <v>31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3211</v>
      </c>
      <c r="D10" s="91" t="str">
        <f t="shared" si="2"/>
        <v>Službena putovanja</v>
      </c>
      <c r="E10" s="129" t="s">
        <v>2830</v>
      </c>
      <c r="F10" s="91" t="str">
        <f t="shared" si="3"/>
        <v>Unaprjeđenje oporavlišta za divlje životinje na Veterinarskom fakultetu - WildRescouVEF, KK.06.5.2.04.0007.</v>
      </c>
      <c r="G10" s="91" t="str">
        <f t="shared" si="4"/>
        <v>0942</v>
      </c>
      <c r="H10" s="128">
        <v>13272</v>
      </c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>321</v>
      </c>
      <c r="S10" s="86" t="str">
        <f t="shared" si="6"/>
        <v>32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3239</v>
      </c>
      <c r="D11" s="91" t="str">
        <f t="shared" si="2"/>
        <v>Ostale usluge</v>
      </c>
      <c r="E11" s="129" t="s">
        <v>2830</v>
      </c>
      <c r="F11" s="91" t="str">
        <f t="shared" si="3"/>
        <v>Unaprjeđenje oporavlišta za divlje životinje na Veterinarskom fakultetu - WildRescouVEF, KK.06.5.2.04.0007.</v>
      </c>
      <c r="G11" s="91" t="str">
        <f t="shared" si="4"/>
        <v>0942</v>
      </c>
      <c r="H11" s="128">
        <v>7963</v>
      </c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>323</v>
      </c>
      <c r="S11" s="86" t="str">
        <f t="shared" si="6"/>
        <v>32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52</v>
      </c>
      <c r="B12" s="91" t="str">
        <f t="shared" si="1"/>
        <v>Ostale pomoći</v>
      </c>
      <c r="C12" s="96">
        <v>3293</v>
      </c>
      <c r="D12" s="91" t="str">
        <f t="shared" si="2"/>
        <v>Reprezentacija</v>
      </c>
      <c r="E12" s="129" t="s">
        <v>2830</v>
      </c>
      <c r="F12" s="91" t="str">
        <f t="shared" si="3"/>
        <v>Unaprjeđenje oporavlišta za divlje životinje na Veterinarskom fakultetu - WildRescouVEF, KK.06.5.2.04.0007.</v>
      </c>
      <c r="G12" s="91" t="str">
        <f t="shared" si="4"/>
        <v>0942</v>
      </c>
      <c r="H12" s="128">
        <v>664</v>
      </c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>329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52</v>
      </c>
      <c r="B13" s="91" t="str">
        <f t="shared" si="1"/>
        <v>Ostale pomoći</v>
      </c>
      <c r="C13" s="96">
        <v>3431</v>
      </c>
      <c r="D13" s="91" t="str">
        <f t="shared" si="2"/>
        <v>Bankarske usluge i usluge platnog prometa</v>
      </c>
      <c r="E13" s="129" t="s">
        <v>2830</v>
      </c>
      <c r="F13" s="91" t="str">
        <f t="shared" si="3"/>
        <v>Unaprjeđenje oporavlišta za divlje životinje na Veterinarskom fakultetu - WildRescouVEF, KK.06.5.2.04.0007.</v>
      </c>
      <c r="G13" s="91" t="str">
        <f t="shared" si="4"/>
        <v>0942</v>
      </c>
      <c r="H13" s="128">
        <v>664</v>
      </c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>343</v>
      </c>
      <c r="S13" s="86" t="str">
        <f t="shared" si="6"/>
        <v>34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52</v>
      </c>
      <c r="B14" s="91" t="str">
        <f t="shared" si="1"/>
        <v>Ostale pomoći</v>
      </c>
      <c r="C14" s="96">
        <v>4224</v>
      </c>
      <c r="D14" s="91" t="str">
        <f t="shared" si="2"/>
        <v>Medicinska i laboratorijska oprema</v>
      </c>
      <c r="E14" s="129" t="s">
        <v>2830</v>
      </c>
      <c r="F14" s="91" t="str">
        <f t="shared" si="3"/>
        <v>Unaprjeđenje oporavlišta za divlje životinje na Veterinarskom fakultetu - WildRescouVEF, KK.06.5.2.04.0007.</v>
      </c>
      <c r="G14" s="91" t="str">
        <f t="shared" si="4"/>
        <v>0942</v>
      </c>
      <c r="H14" s="128">
        <v>1991</v>
      </c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>422</v>
      </c>
      <c r="S14" s="86" t="str">
        <f t="shared" si="6"/>
        <v>42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52</v>
      </c>
      <c r="B15" s="91" t="str">
        <f t="shared" si="1"/>
        <v>Ostale pomoći</v>
      </c>
      <c r="C15" s="96">
        <v>4225</v>
      </c>
      <c r="D15" s="91" t="str">
        <f t="shared" si="2"/>
        <v>Instrumenti, uređaji i strojevi</v>
      </c>
      <c r="E15" s="129" t="s">
        <v>2830</v>
      </c>
      <c r="F15" s="91" t="str">
        <f t="shared" si="3"/>
        <v>Unaprjeđenje oporavlišta za divlje životinje na Veterinarskom fakultetu - WildRescouVEF, KK.06.5.2.04.0007.</v>
      </c>
      <c r="G15" s="91" t="str">
        <f t="shared" si="4"/>
        <v>0942</v>
      </c>
      <c r="H15" s="128">
        <v>1327</v>
      </c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>422</v>
      </c>
      <c r="S15" s="86" t="str">
        <f t="shared" si="6"/>
        <v>42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52</v>
      </c>
      <c r="B16" s="91" t="str">
        <f t="shared" si="1"/>
        <v>Ostale pomoći</v>
      </c>
      <c r="C16" s="96">
        <v>4227</v>
      </c>
      <c r="D16" s="91" t="str">
        <f t="shared" si="2"/>
        <v>Uređaji, strojevi i oprema za ostale namjene</v>
      </c>
      <c r="E16" s="129" t="s">
        <v>2830</v>
      </c>
      <c r="F16" s="91" t="str">
        <f t="shared" si="3"/>
        <v>Unaprjeđenje oporavlišta za divlje životinje na Veterinarskom fakultetu - WildRescouVEF, KK.06.5.2.04.0007.</v>
      </c>
      <c r="G16" s="91" t="str">
        <f t="shared" si="4"/>
        <v>0942</v>
      </c>
      <c r="H16" s="128">
        <v>1991</v>
      </c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>422</v>
      </c>
      <c r="S16" s="86" t="str">
        <f t="shared" si="6"/>
        <v>42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52</v>
      </c>
      <c r="B17" s="91" t="str">
        <f t="shared" si="1"/>
        <v>Ostale pomoći</v>
      </c>
      <c r="C17" s="96">
        <v>4241</v>
      </c>
      <c r="D17" s="91" t="str">
        <f t="shared" si="2"/>
        <v>Knjige</v>
      </c>
      <c r="E17" s="129" t="s">
        <v>2830</v>
      </c>
      <c r="F17" s="91" t="str">
        <f t="shared" si="3"/>
        <v>Unaprjeđenje oporavlišta za divlje životinje na Veterinarskom fakultetu - WildRescouVEF, KK.06.5.2.04.0007.</v>
      </c>
      <c r="G17" s="91" t="str">
        <f t="shared" si="4"/>
        <v>0942</v>
      </c>
      <c r="H17" s="128">
        <v>531</v>
      </c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>424</v>
      </c>
      <c r="S17" s="86" t="str">
        <f t="shared" si="6"/>
        <v>42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52</v>
      </c>
      <c r="B18" s="91" t="str">
        <f t="shared" si="1"/>
        <v>Ostale pomoći</v>
      </c>
      <c r="C18" s="96">
        <v>3121</v>
      </c>
      <c r="D18" s="91" t="str">
        <f t="shared" si="2"/>
        <v>Ostali rashodi za zaposlene</v>
      </c>
      <c r="E18" s="129" t="s">
        <v>1466</v>
      </c>
      <c r="F18" s="91" t="str">
        <f t="shared" si="3"/>
        <v>OBZOR 2020 - Biochip BIO inženjerski grafti za liječenje hrskavice u pacijenata</v>
      </c>
      <c r="G18" s="91" t="str">
        <f t="shared" si="4"/>
        <v>0942</v>
      </c>
      <c r="H18" s="128">
        <v>1327</v>
      </c>
      <c r="I18" s="128">
        <v>1327</v>
      </c>
      <c r="J18" s="128"/>
      <c r="K18" s="143"/>
      <c r="L18" s="142"/>
      <c r="M18" s="142"/>
      <c r="N18" s="143"/>
      <c r="O18" s="322"/>
      <c r="P18" s="95"/>
      <c r="R18" s="86" t="str">
        <f t="shared" si="5"/>
        <v>312</v>
      </c>
      <c r="S18" s="86" t="str">
        <f t="shared" si="6"/>
        <v>31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52</v>
      </c>
      <c r="B19" s="91" t="str">
        <f t="shared" si="1"/>
        <v>Ostale pomoći</v>
      </c>
      <c r="C19" s="96">
        <v>3211</v>
      </c>
      <c r="D19" s="91" t="str">
        <f t="shared" si="2"/>
        <v>Službena putovanja</v>
      </c>
      <c r="E19" s="129" t="s">
        <v>1466</v>
      </c>
      <c r="F19" s="91" t="str">
        <f t="shared" si="3"/>
        <v>OBZOR 2020 - Biochip BIO inženjerski grafti za liječenje hrskavice u pacijenata</v>
      </c>
      <c r="G19" s="91" t="str">
        <f t="shared" si="4"/>
        <v>0942</v>
      </c>
      <c r="H19" s="128">
        <v>6636</v>
      </c>
      <c r="I19" s="128">
        <v>6634</v>
      </c>
      <c r="J19" s="128"/>
      <c r="K19" s="143"/>
      <c r="L19" s="142"/>
      <c r="M19" s="142"/>
      <c r="N19" s="143"/>
      <c r="O19" s="322"/>
      <c r="P19" s="95"/>
      <c r="R19" s="86" t="str">
        <f t="shared" si="5"/>
        <v>321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52</v>
      </c>
      <c r="B20" s="91" t="str">
        <f t="shared" si="1"/>
        <v>Ostale pomoći</v>
      </c>
      <c r="C20" s="96">
        <v>3213</v>
      </c>
      <c r="D20" s="91" t="str">
        <f t="shared" si="2"/>
        <v>Stručno usavršavanje zaposlenika</v>
      </c>
      <c r="E20" s="129" t="s">
        <v>1466</v>
      </c>
      <c r="F20" s="91" t="str">
        <f t="shared" si="3"/>
        <v>OBZOR 2020 - Biochip BIO inženjerski grafti za liječenje hrskavice u pacijenata</v>
      </c>
      <c r="G20" s="91" t="str">
        <f t="shared" si="4"/>
        <v>0942</v>
      </c>
      <c r="H20" s="128">
        <v>1327</v>
      </c>
      <c r="I20" s="128">
        <v>1327</v>
      </c>
      <c r="J20" s="128">
        <v>1327</v>
      </c>
      <c r="K20" s="143"/>
      <c r="L20" s="142"/>
      <c r="M20" s="142"/>
      <c r="N20" s="143"/>
      <c r="O20" s="322"/>
      <c r="P20" s="95"/>
      <c r="R20" s="86" t="str">
        <f t="shared" si="5"/>
        <v>321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52</v>
      </c>
      <c r="B21" s="91" t="str">
        <f t="shared" si="1"/>
        <v>Ostale pomoći</v>
      </c>
      <c r="C21" s="96">
        <v>3221</v>
      </c>
      <c r="D21" s="91" t="str">
        <f t="shared" si="2"/>
        <v>Uredski materijal i ostali materijalni rashodi</v>
      </c>
      <c r="E21" s="129" t="s">
        <v>1466</v>
      </c>
      <c r="F21" s="91" t="str">
        <f t="shared" si="3"/>
        <v>OBZOR 2020 - Biochip BIO inženjerski grafti za liječenje hrskavice u pacijenata</v>
      </c>
      <c r="G21" s="91" t="str">
        <f t="shared" si="4"/>
        <v>0942</v>
      </c>
      <c r="H21" s="128">
        <v>664</v>
      </c>
      <c r="I21" s="128">
        <v>664</v>
      </c>
      <c r="J21" s="128"/>
      <c r="K21" s="143"/>
      <c r="L21" s="142"/>
      <c r="M21" s="142"/>
      <c r="N21" s="143"/>
      <c r="O21" s="322"/>
      <c r="P21" s="95"/>
      <c r="R21" s="86" t="str">
        <f t="shared" si="5"/>
        <v>322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52</v>
      </c>
      <c r="B22" s="91" t="str">
        <f t="shared" si="1"/>
        <v>Ostale pomoći</v>
      </c>
      <c r="C22" s="96">
        <v>3227</v>
      </c>
      <c r="D22" s="91" t="str">
        <f t="shared" si="2"/>
        <v>Službena, radna i zaštitna odjeća i obuća</v>
      </c>
      <c r="E22" s="129" t="s">
        <v>1466</v>
      </c>
      <c r="F22" s="91" t="str">
        <f t="shared" si="3"/>
        <v>OBZOR 2020 - Biochip BIO inženjerski grafti za liječenje hrskavice u pacijenata</v>
      </c>
      <c r="G22" s="91" t="str">
        <f t="shared" si="4"/>
        <v>0942</v>
      </c>
      <c r="H22" s="128">
        <v>796</v>
      </c>
      <c r="I22" s="128">
        <v>796</v>
      </c>
      <c r="J22" s="128"/>
      <c r="K22" s="143"/>
      <c r="L22" s="142"/>
      <c r="M22" s="142"/>
      <c r="N22" s="143"/>
      <c r="O22" s="322"/>
      <c r="P22" s="95"/>
      <c r="R22" s="86" t="str">
        <f t="shared" si="5"/>
        <v>322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52</v>
      </c>
      <c r="B23" s="91" t="str">
        <f t="shared" si="1"/>
        <v>Ostale pomoći</v>
      </c>
      <c r="C23" s="96">
        <v>3239</v>
      </c>
      <c r="D23" s="91" t="str">
        <f t="shared" si="2"/>
        <v>Ostale usluge</v>
      </c>
      <c r="E23" s="129" t="s">
        <v>1466</v>
      </c>
      <c r="F23" s="91" t="str">
        <f t="shared" si="3"/>
        <v>OBZOR 2020 - Biochip BIO inženjerski grafti za liječenje hrskavice u pacijenata</v>
      </c>
      <c r="G23" s="91" t="str">
        <f t="shared" si="4"/>
        <v>0942</v>
      </c>
      <c r="H23" s="128">
        <v>796</v>
      </c>
      <c r="I23" s="128">
        <v>796</v>
      </c>
      <c r="J23" s="128"/>
      <c r="K23" s="143"/>
      <c r="L23" s="142"/>
      <c r="M23" s="142"/>
      <c r="N23" s="143"/>
      <c r="O23" s="322"/>
      <c r="P23" s="95"/>
      <c r="R23" s="86" t="str">
        <f t="shared" si="5"/>
        <v>323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52</v>
      </c>
      <c r="B24" s="91" t="str">
        <f t="shared" si="1"/>
        <v>Ostale pomoći</v>
      </c>
      <c r="C24" s="96">
        <v>3293</v>
      </c>
      <c r="D24" s="91" t="str">
        <f t="shared" si="2"/>
        <v>Reprezentacija</v>
      </c>
      <c r="E24" s="129" t="s">
        <v>1466</v>
      </c>
      <c r="F24" s="91" t="str">
        <f t="shared" si="3"/>
        <v>OBZOR 2020 - Biochip BIO inženjerski grafti za liječenje hrskavice u pacijenata</v>
      </c>
      <c r="G24" s="91" t="str">
        <f t="shared" si="4"/>
        <v>0942</v>
      </c>
      <c r="H24" s="128">
        <v>1062</v>
      </c>
      <c r="I24" s="128">
        <v>1062</v>
      </c>
      <c r="J24" s="128">
        <v>1062</v>
      </c>
      <c r="K24" s="143"/>
      <c r="L24" s="142"/>
      <c r="M24" s="142"/>
      <c r="N24" s="143"/>
      <c r="O24" s="322"/>
      <c r="P24" s="95"/>
      <c r="R24" s="86" t="str">
        <f t="shared" si="5"/>
        <v>329</v>
      </c>
      <c r="S24" s="86" t="str">
        <f t="shared" si="6"/>
        <v>32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3294</v>
      </c>
      <c r="D25" s="91" t="str">
        <f t="shared" si="2"/>
        <v>Članarine i norme</v>
      </c>
      <c r="E25" s="129" t="s">
        <v>1466</v>
      </c>
      <c r="F25" s="91" t="str">
        <f t="shared" si="3"/>
        <v>OBZOR 2020 - Biochip BIO inženjerski grafti za liječenje hrskavice u pacijenata</v>
      </c>
      <c r="G25" s="91" t="str">
        <f t="shared" si="4"/>
        <v>0942</v>
      </c>
      <c r="H25" s="128">
        <v>796</v>
      </c>
      <c r="I25" s="128">
        <v>796</v>
      </c>
      <c r="J25" s="128"/>
      <c r="K25" s="143"/>
      <c r="L25" s="142"/>
      <c r="M25" s="142"/>
      <c r="N25" s="143"/>
      <c r="O25" s="322"/>
      <c r="P25" s="95"/>
      <c r="R25" s="86" t="str">
        <f t="shared" si="5"/>
        <v>329</v>
      </c>
      <c r="S25" s="86" t="str">
        <f t="shared" si="6"/>
        <v>32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4221</v>
      </c>
      <c r="D26" s="91" t="str">
        <f t="shared" si="2"/>
        <v>Uredska oprema i namještaj</v>
      </c>
      <c r="E26" s="129" t="s">
        <v>1466</v>
      </c>
      <c r="F26" s="91" t="str">
        <f t="shared" si="3"/>
        <v>OBZOR 2020 - Biochip BIO inženjerski grafti za liječenje hrskavice u pacijenata</v>
      </c>
      <c r="G26" s="91" t="str">
        <f t="shared" si="4"/>
        <v>0942</v>
      </c>
      <c r="H26" s="128">
        <v>1327</v>
      </c>
      <c r="I26" s="128"/>
      <c r="J26" s="128">
        <v>1991</v>
      </c>
      <c r="K26" s="143"/>
      <c r="L26" s="142"/>
      <c r="M26" s="142"/>
      <c r="N26" s="143"/>
      <c r="O26" s="322"/>
      <c r="P26" s="95"/>
      <c r="R26" s="86" t="str">
        <f t="shared" si="5"/>
        <v>422</v>
      </c>
      <c r="S26" s="86" t="str">
        <f t="shared" si="6"/>
        <v>42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4241</v>
      </c>
      <c r="D27" s="91" t="str">
        <f t="shared" si="2"/>
        <v>Knjige</v>
      </c>
      <c r="E27" s="129" t="s">
        <v>1466</v>
      </c>
      <c r="F27" s="91" t="str">
        <f t="shared" si="3"/>
        <v>OBZOR 2020 - Biochip BIO inženjerski grafti za liječenje hrskavice u pacijenata</v>
      </c>
      <c r="G27" s="91" t="str">
        <f t="shared" si="4"/>
        <v>0942</v>
      </c>
      <c r="H27" s="128">
        <v>398</v>
      </c>
      <c r="I27" s="128">
        <v>398</v>
      </c>
      <c r="J27" s="128">
        <v>398</v>
      </c>
      <c r="K27" s="143"/>
      <c r="L27" s="142"/>
      <c r="M27" s="142"/>
      <c r="N27" s="143"/>
      <c r="O27" s="322"/>
      <c r="P27" s="95"/>
      <c r="R27" s="86" t="str">
        <f t="shared" si="5"/>
        <v>424</v>
      </c>
      <c r="S27" s="86" t="str">
        <f t="shared" si="6"/>
        <v>42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52</v>
      </c>
      <c r="B28" s="91" t="str">
        <f t="shared" si="1"/>
        <v>Ostale pomoći</v>
      </c>
      <c r="C28" s="96">
        <v>3121</v>
      </c>
      <c r="D28" s="91" t="str">
        <f t="shared" si="2"/>
        <v>Ostali rashodi za zaposlene</v>
      </c>
      <c r="E28" s="129" t="s">
        <v>1460</v>
      </c>
      <c r="F28" s="91" t="str">
        <f t="shared" si="3"/>
        <v>OBZOR 2020-OSTEOproSPINE - Novostenski lijek za regeneraciju kostiju</v>
      </c>
      <c r="G28" s="91" t="str">
        <f t="shared" si="4"/>
        <v>0942</v>
      </c>
      <c r="H28" s="128">
        <v>2654</v>
      </c>
      <c r="I28" s="128">
        <v>2654</v>
      </c>
      <c r="J28" s="128">
        <v>2654</v>
      </c>
      <c r="K28" s="143"/>
      <c r="L28" s="142"/>
      <c r="M28" s="142"/>
      <c r="N28" s="143"/>
      <c r="O28" s="322"/>
      <c r="P28" s="95"/>
      <c r="R28" s="86" t="str">
        <f t="shared" si="5"/>
        <v>312</v>
      </c>
      <c r="S28" s="86" t="str">
        <f t="shared" si="6"/>
        <v>31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3211</v>
      </c>
      <c r="D29" s="91" t="str">
        <f t="shared" si="2"/>
        <v>Službena putovanja</v>
      </c>
      <c r="E29" s="129" t="s">
        <v>1460</v>
      </c>
      <c r="F29" s="91" t="str">
        <f t="shared" si="3"/>
        <v>OBZOR 2020-OSTEOproSPINE - Novostenski lijek za regeneraciju kostiju</v>
      </c>
      <c r="G29" s="91" t="str">
        <f t="shared" si="4"/>
        <v>0942</v>
      </c>
      <c r="H29" s="128">
        <v>5309</v>
      </c>
      <c r="I29" s="128">
        <v>5309</v>
      </c>
      <c r="J29" s="128">
        <v>5309</v>
      </c>
      <c r="K29" s="143"/>
      <c r="L29" s="142"/>
      <c r="M29" s="142"/>
      <c r="N29" s="143"/>
      <c r="O29" s="322"/>
      <c r="P29" s="95"/>
      <c r="R29" s="86" t="str">
        <f t="shared" si="5"/>
        <v>321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1"/>
        <v>Ostale pomoći</v>
      </c>
      <c r="C30" s="96">
        <v>3213</v>
      </c>
      <c r="D30" s="91" t="str">
        <f t="shared" si="2"/>
        <v>Stručno usavršavanje zaposlenika</v>
      </c>
      <c r="E30" s="129" t="s">
        <v>1460</v>
      </c>
      <c r="F30" s="91" t="str">
        <f t="shared" si="3"/>
        <v>OBZOR 2020-OSTEOproSPINE - Novostenski lijek za regeneraciju kostiju</v>
      </c>
      <c r="G30" s="91" t="str">
        <f t="shared" si="4"/>
        <v>0942</v>
      </c>
      <c r="H30" s="128">
        <v>1327</v>
      </c>
      <c r="I30" s="128">
        <v>1327</v>
      </c>
      <c r="J30" s="128"/>
      <c r="K30" s="143"/>
      <c r="L30" s="142"/>
      <c r="M30" s="142"/>
      <c r="N30" s="143"/>
      <c r="O30" s="322"/>
      <c r="P30" s="95"/>
      <c r="R30" s="86" t="str">
        <f t="shared" si="5"/>
        <v>321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1"/>
        <v>Ostale pomoći</v>
      </c>
      <c r="C31" s="96">
        <v>3221</v>
      </c>
      <c r="D31" s="91" t="str">
        <f t="shared" si="2"/>
        <v>Uredski materijal i ostali materijalni rashodi</v>
      </c>
      <c r="E31" s="129" t="s">
        <v>1460</v>
      </c>
      <c r="F31" s="91" t="str">
        <f t="shared" si="3"/>
        <v>OBZOR 2020-OSTEOproSPINE - Novostenski lijek za regeneraciju kostiju</v>
      </c>
      <c r="G31" s="91" t="str">
        <f t="shared" si="4"/>
        <v>0942</v>
      </c>
      <c r="H31" s="128">
        <v>4000</v>
      </c>
      <c r="I31" s="128">
        <v>8000</v>
      </c>
      <c r="J31" s="128">
        <v>6000</v>
      </c>
      <c r="K31" s="143"/>
      <c r="L31" s="142"/>
      <c r="M31" s="142"/>
      <c r="N31" s="143"/>
      <c r="O31" s="322"/>
      <c r="P31" s="95"/>
      <c r="R31" s="86" t="str">
        <f t="shared" si="5"/>
        <v>322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52</v>
      </c>
      <c r="B32" s="91" t="str">
        <f t="shared" si="1"/>
        <v>Ostale pomoći</v>
      </c>
      <c r="C32" s="96">
        <v>3227</v>
      </c>
      <c r="D32" s="91" t="str">
        <f t="shared" si="2"/>
        <v>Službena, radna i zaštitna odjeća i obuća</v>
      </c>
      <c r="E32" s="129" t="s">
        <v>1460</v>
      </c>
      <c r="F32" s="91" t="str">
        <f t="shared" si="3"/>
        <v>OBZOR 2020-OSTEOproSPINE - Novostenski lijek za regeneraciju kostiju</v>
      </c>
      <c r="G32" s="91" t="str">
        <f t="shared" si="4"/>
        <v>0942</v>
      </c>
      <c r="H32" s="128"/>
      <c r="I32" s="128"/>
      <c r="J32" s="128">
        <v>796</v>
      </c>
      <c r="K32" s="143"/>
      <c r="L32" s="142"/>
      <c r="M32" s="142"/>
      <c r="N32" s="143"/>
      <c r="O32" s="322"/>
      <c r="P32" s="95"/>
      <c r="R32" s="86" t="str">
        <f t="shared" si="5"/>
        <v>322</v>
      </c>
      <c r="S32" s="86" t="str">
        <f t="shared" si="6"/>
        <v>32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52</v>
      </c>
      <c r="B33" s="91" t="str">
        <f t="shared" si="1"/>
        <v>Ostale pomoći</v>
      </c>
      <c r="C33" s="96">
        <v>3239</v>
      </c>
      <c r="D33" s="91" t="str">
        <f t="shared" si="2"/>
        <v>Ostale usluge</v>
      </c>
      <c r="E33" s="129" t="s">
        <v>1460</v>
      </c>
      <c r="F33" s="91" t="str">
        <f t="shared" si="3"/>
        <v>OBZOR 2020-OSTEOproSPINE - Novostenski lijek za regeneraciju kostiju</v>
      </c>
      <c r="G33" s="91" t="str">
        <f t="shared" si="4"/>
        <v>0942</v>
      </c>
      <c r="H33" s="128">
        <v>1062</v>
      </c>
      <c r="I33" s="128">
        <v>1062</v>
      </c>
      <c r="J33" s="128">
        <v>1062</v>
      </c>
      <c r="K33" s="143"/>
      <c r="L33" s="142"/>
      <c r="M33" s="142"/>
      <c r="N33" s="143"/>
      <c r="O33" s="322"/>
      <c r="P33" s="95"/>
      <c r="R33" s="86" t="str">
        <f t="shared" si="5"/>
        <v>323</v>
      </c>
      <c r="S33" s="86" t="str">
        <f t="shared" si="6"/>
        <v>32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52</v>
      </c>
      <c r="B34" s="91" t="str">
        <f t="shared" si="1"/>
        <v>Ostale pomoći</v>
      </c>
      <c r="C34" s="96">
        <v>3293</v>
      </c>
      <c r="D34" s="91" t="str">
        <f t="shared" si="2"/>
        <v>Reprezentacija</v>
      </c>
      <c r="E34" s="129" t="s">
        <v>1460</v>
      </c>
      <c r="F34" s="91" t="str">
        <f t="shared" si="3"/>
        <v>OBZOR 2020-OSTEOproSPINE - Novostenski lijek za regeneraciju kostiju</v>
      </c>
      <c r="G34" s="91" t="str">
        <f t="shared" si="4"/>
        <v>0942</v>
      </c>
      <c r="H34" s="128">
        <v>796</v>
      </c>
      <c r="I34" s="128">
        <v>796</v>
      </c>
      <c r="J34" s="128">
        <v>796</v>
      </c>
      <c r="K34" s="143"/>
      <c r="L34" s="142"/>
      <c r="M34" s="142"/>
      <c r="N34" s="143"/>
      <c r="O34" s="322"/>
      <c r="P34" s="95"/>
      <c r="R34" s="86" t="str">
        <f t="shared" si="5"/>
        <v>329</v>
      </c>
      <c r="S34" s="86" t="str">
        <f t="shared" si="6"/>
        <v>32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52</v>
      </c>
      <c r="B35" s="91" t="str">
        <f t="shared" si="1"/>
        <v>Ostale pomoći</v>
      </c>
      <c r="C35" s="96">
        <v>3294</v>
      </c>
      <c r="D35" s="91" t="str">
        <f t="shared" si="2"/>
        <v>Članarine i norme</v>
      </c>
      <c r="E35" s="129" t="s">
        <v>1460</v>
      </c>
      <c r="F35" s="91" t="str">
        <f t="shared" si="3"/>
        <v>OBZOR 2020-OSTEOproSPINE - Novostenski lijek za regeneraciju kostiju</v>
      </c>
      <c r="G35" s="91" t="str">
        <f t="shared" si="4"/>
        <v>0942</v>
      </c>
      <c r="H35" s="128">
        <v>664</v>
      </c>
      <c r="I35" s="128">
        <v>664</v>
      </c>
      <c r="J35" s="128">
        <v>664</v>
      </c>
      <c r="K35" s="143"/>
      <c r="L35" s="142"/>
      <c r="M35" s="142"/>
      <c r="N35" s="143"/>
      <c r="O35" s="322"/>
      <c r="P35" s="95"/>
      <c r="R35" s="86" t="str">
        <f t="shared" si="5"/>
        <v>329</v>
      </c>
      <c r="S35" s="86" t="str">
        <f t="shared" si="6"/>
        <v>32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12</v>
      </c>
      <c r="B36" s="91" t="str">
        <f t="shared" si="1"/>
        <v>Sredstva učešća za pomoći</v>
      </c>
      <c r="C36" s="96">
        <v>3211</v>
      </c>
      <c r="D36" s="91" t="str">
        <f t="shared" si="2"/>
        <v>Službena putovanja</v>
      </c>
      <c r="E36" s="129" t="s">
        <v>876</v>
      </c>
      <c r="F36" s="91" t="str">
        <f t="shared" si="3"/>
        <v>Razvoj, unapređenje i provedba stručne prakse u visokom obrazovanju</v>
      </c>
      <c r="G36" s="91" t="str">
        <f t="shared" si="4"/>
        <v>0942</v>
      </c>
      <c r="H36" s="128">
        <v>2059</v>
      </c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>321</v>
      </c>
      <c r="S36" s="86" t="str">
        <f t="shared" si="6"/>
        <v>32</v>
      </c>
      <c r="T36" s="86" t="str">
        <f t="shared" si="7"/>
        <v>94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561</v>
      </c>
      <c r="B37" s="91" t="str">
        <f t="shared" si="1"/>
        <v>Europski socijalni fond (ESF)</v>
      </c>
      <c r="C37" s="96">
        <v>3211</v>
      </c>
      <c r="D37" s="91" t="str">
        <f t="shared" si="2"/>
        <v>Službena putovanja</v>
      </c>
      <c r="E37" s="129" t="s">
        <v>876</v>
      </c>
      <c r="F37" s="91" t="str">
        <f t="shared" si="3"/>
        <v>Razvoj, unapređenje i provedba stručne prakse u visokom obrazovanju</v>
      </c>
      <c r="G37" s="91" t="str">
        <f t="shared" si="4"/>
        <v>0942</v>
      </c>
      <c r="H37" s="128">
        <v>11662</v>
      </c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>321</v>
      </c>
      <c r="S37" s="86" t="str">
        <f t="shared" si="6"/>
        <v>32</v>
      </c>
      <c r="T37" s="86" t="str">
        <f t="shared" si="7"/>
        <v>94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12</v>
      </c>
      <c r="B38" s="91" t="str">
        <f t="shared" si="1"/>
        <v>Sredstva učešća za pomoći</v>
      </c>
      <c r="C38" s="96">
        <v>3213</v>
      </c>
      <c r="D38" s="91" t="str">
        <f t="shared" si="2"/>
        <v>Stručno usavršavanje zaposlenika</v>
      </c>
      <c r="E38" s="129" t="s">
        <v>876</v>
      </c>
      <c r="F38" s="91" t="str">
        <f t="shared" si="3"/>
        <v>Razvoj, unapređenje i provedba stručne prakse u visokom obrazovanju</v>
      </c>
      <c r="G38" s="91" t="str">
        <f t="shared" si="4"/>
        <v>0942</v>
      </c>
      <c r="H38" s="128">
        <v>1444</v>
      </c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>321</v>
      </c>
      <c r="S38" s="86" t="str">
        <f t="shared" si="6"/>
        <v>32</v>
      </c>
      <c r="T38" s="86" t="str">
        <f t="shared" si="7"/>
        <v>94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561</v>
      </c>
      <c r="B39" s="91" t="str">
        <f t="shared" si="1"/>
        <v>Europski socijalni fond (ESF)</v>
      </c>
      <c r="C39" s="96">
        <v>3213</v>
      </c>
      <c r="D39" s="91" t="str">
        <f t="shared" si="2"/>
        <v>Stručno usavršavanje zaposlenika</v>
      </c>
      <c r="E39" s="129" t="s">
        <v>876</v>
      </c>
      <c r="F39" s="91" t="str">
        <f t="shared" si="3"/>
        <v>Razvoj, unapređenje i provedba stručne prakse u visokom obrazovanju</v>
      </c>
      <c r="G39" s="91" t="str">
        <f t="shared" si="4"/>
        <v>0942</v>
      </c>
      <c r="H39" s="128">
        <v>8185</v>
      </c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>321</v>
      </c>
      <c r="S39" s="86" t="str">
        <f t="shared" si="6"/>
        <v>32</v>
      </c>
      <c r="T39" s="86" t="str">
        <f t="shared" si="7"/>
        <v>94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12</v>
      </c>
      <c r="B40" s="91" t="str">
        <f t="shared" si="1"/>
        <v>Sredstva učešća za pomoći</v>
      </c>
      <c r="C40" s="96">
        <v>3221</v>
      </c>
      <c r="D40" s="91" t="str">
        <f t="shared" si="2"/>
        <v>Uredski materijal i ostali materijalni rashodi</v>
      </c>
      <c r="E40" s="129" t="s">
        <v>876</v>
      </c>
      <c r="F40" s="91" t="str">
        <f t="shared" si="3"/>
        <v>Razvoj, unapređenje i provedba stručne prakse u visokom obrazovanju</v>
      </c>
      <c r="G40" s="91" t="str">
        <f t="shared" si="4"/>
        <v>0942</v>
      </c>
      <c r="H40" s="128">
        <v>9315</v>
      </c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>322</v>
      </c>
      <c r="S40" s="86" t="str">
        <f t="shared" si="6"/>
        <v>32</v>
      </c>
      <c r="T40" s="86" t="str">
        <f t="shared" si="7"/>
        <v>94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561</v>
      </c>
      <c r="B41" s="91" t="str">
        <f t="shared" si="1"/>
        <v>Europski socijalni fond (ESF)</v>
      </c>
      <c r="C41" s="96">
        <v>3221</v>
      </c>
      <c r="D41" s="91" t="str">
        <f t="shared" si="2"/>
        <v>Uredski materijal i ostali materijalni rashodi</v>
      </c>
      <c r="E41" s="129" t="s">
        <v>876</v>
      </c>
      <c r="F41" s="91" t="str">
        <f t="shared" si="3"/>
        <v>Razvoj, unapređenje i provedba stručne prakse u visokom obrazovanju</v>
      </c>
      <c r="G41" s="91" t="str">
        <f t="shared" si="4"/>
        <v>0942</v>
      </c>
      <c r="H41" s="128">
        <v>52791</v>
      </c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>322</v>
      </c>
      <c r="S41" s="86" t="str">
        <f t="shared" si="6"/>
        <v>32</v>
      </c>
      <c r="T41" s="86" t="str">
        <f t="shared" si="7"/>
        <v>94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12</v>
      </c>
      <c r="B42" s="91" t="str">
        <f t="shared" si="1"/>
        <v>Sredstva učešća za pomoći</v>
      </c>
      <c r="C42" s="96">
        <v>3235</v>
      </c>
      <c r="D42" s="91" t="str">
        <f t="shared" si="2"/>
        <v>Zakupnine i najamnine</v>
      </c>
      <c r="E42" s="129" t="s">
        <v>876</v>
      </c>
      <c r="F42" s="91" t="str">
        <f t="shared" si="3"/>
        <v>Razvoj, unapređenje i provedba stručne prakse u visokom obrazovanju</v>
      </c>
      <c r="G42" s="91" t="str">
        <f t="shared" si="4"/>
        <v>0942</v>
      </c>
      <c r="H42" s="128">
        <v>1083</v>
      </c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>323</v>
      </c>
      <c r="S42" s="86" t="str">
        <f t="shared" si="6"/>
        <v>32</v>
      </c>
      <c r="T42" s="86" t="str">
        <f t="shared" si="7"/>
        <v>94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561</v>
      </c>
      <c r="B43" s="91" t="str">
        <f t="shared" si="1"/>
        <v>Europski socijalni fond (ESF)</v>
      </c>
      <c r="C43" s="96">
        <v>3235</v>
      </c>
      <c r="D43" s="91" t="str">
        <f t="shared" si="2"/>
        <v>Zakupnine i najamnine</v>
      </c>
      <c r="E43" s="129" t="s">
        <v>876</v>
      </c>
      <c r="F43" s="91" t="str">
        <f t="shared" si="3"/>
        <v>Razvoj, unapređenje i provedba stručne prakse u visokom obrazovanju</v>
      </c>
      <c r="G43" s="91" t="str">
        <f t="shared" si="4"/>
        <v>0942</v>
      </c>
      <c r="H43" s="128">
        <v>6140</v>
      </c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>323</v>
      </c>
      <c r="S43" s="86" t="str">
        <f t="shared" si="6"/>
        <v>32</v>
      </c>
      <c r="T43" s="86" t="str">
        <f t="shared" si="7"/>
        <v>94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12</v>
      </c>
      <c r="B44" s="91" t="str">
        <f t="shared" si="1"/>
        <v>Sredstva učešća za pomoći</v>
      </c>
      <c r="C44" s="96">
        <v>3239</v>
      </c>
      <c r="D44" s="91" t="str">
        <f t="shared" si="2"/>
        <v>Ostale usluge</v>
      </c>
      <c r="E44" s="129" t="s">
        <v>876</v>
      </c>
      <c r="F44" s="91" t="str">
        <f t="shared" si="3"/>
        <v>Razvoj, unapređenje i provedba stručne prakse u visokom obrazovanju</v>
      </c>
      <c r="G44" s="91" t="str">
        <f t="shared" si="4"/>
        <v>0942</v>
      </c>
      <c r="H44" s="128">
        <v>3250</v>
      </c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>323</v>
      </c>
      <c r="S44" s="86" t="str">
        <f t="shared" si="6"/>
        <v>32</v>
      </c>
      <c r="T44" s="86" t="str">
        <f t="shared" si="7"/>
        <v>94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561</v>
      </c>
      <c r="B45" s="91" t="str">
        <f t="shared" si="1"/>
        <v>Europski socijalni fond (ESF)</v>
      </c>
      <c r="C45" s="96">
        <v>3239</v>
      </c>
      <c r="D45" s="91" t="str">
        <f t="shared" si="2"/>
        <v>Ostale usluge</v>
      </c>
      <c r="E45" s="129" t="s">
        <v>876</v>
      </c>
      <c r="F45" s="91" t="str">
        <f t="shared" si="3"/>
        <v>Razvoj, unapređenje i provedba stručne prakse u visokom obrazovanju</v>
      </c>
      <c r="G45" s="91" t="str">
        <f t="shared" si="4"/>
        <v>0942</v>
      </c>
      <c r="H45" s="128">
        <v>18415</v>
      </c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>323</v>
      </c>
      <c r="S45" s="86" t="str">
        <f t="shared" si="6"/>
        <v>32</v>
      </c>
      <c r="T45" s="86" t="str">
        <f t="shared" si="7"/>
        <v>94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12</v>
      </c>
      <c r="B46" s="91" t="str">
        <f t="shared" si="1"/>
        <v>Sredstva učešća za pomoći</v>
      </c>
      <c r="C46" s="96">
        <v>4224</v>
      </c>
      <c r="D46" s="91" t="str">
        <f t="shared" si="2"/>
        <v>Medicinska i laboratorijska oprema</v>
      </c>
      <c r="E46" s="129" t="s">
        <v>876</v>
      </c>
      <c r="F46" s="91" t="str">
        <f t="shared" si="3"/>
        <v>Razvoj, unapređenje i provedba stručne prakse u visokom obrazovanju</v>
      </c>
      <c r="G46" s="91" t="str">
        <f t="shared" si="4"/>
        <v>0942</v>
      </c>
      <c r="H46" s="128">
        <v>1444</v>
      </c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>422</v>
      </c>
      <c r="S46" s="86" t="str">
        <f t="shared" si="6"/>
        <v>42</v>
      </c>
      <c r="T46" s="86" t="str">
        <f t="shared" si="7"/>
        <v>94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561</v>
      </c>
      <c r="B47" s="91" t="str">
        <f t="shared" si="1"/>
        <v>Europski socijalni fond (ESF)</v>
      </c>
      <c r="C47" s="96">
        <v>4224</v>
      </c>
      <c r="D47" s="91" t="str">
        <f t="shared" si="2"/>
        <v>Medicinska i laboratorijska oprema</v>
      </c>
      <c r="E47" s="129" t="s">
        <v>876</v>
      </c>
      <c r="F47" s="91" t="str">
        <f t="shared" si="3"/>
        <v>Razvoj, unapređenje i provedba stručne prakse u visokom obrazovanju</v>
      </c>
      <c r="G47" s="91" t="str">
        <f t="shared" si="4"/>
        <v>0942</v>
      </c>
      <c r="H47" s="128">
        <v>8185</v>
      </c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>422</v>
      </c>
      <c r="S47" s="86" t="str">
        <f t="shared" si="6"/>
        <v>42</v>
      </c>
      <c r="T47" s="86" t="str">
        <f t="shared" si="7"/>
        <v>94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12</v>
      </c>
      <c r="B48" s="91" t="str">
        <f t="shared" si="1"/>
        <v>Sredstva učešća za pomoći</v>
      </c>
      <c r="C48" s="96">
        <v>4227</v>
      </c>
      <c r="D48" s="91" t="str">
        <f t="shared" si="2"/>
        <v>Uređaji, strojevi i oprema za ostale namjene</v>
      </c>
      <c r="E48" s="129" t="s">
        <v>876</v>
      </c>
      <c r="F48" s="91" t="str">
        <f t="shared" si="3"/>
        <v>Razvoj, unapređenje i provedba stručne prakse u visokom obrazovanju</v>
      </c>
      <c r="G48" s="91" t="str">
        <f t="shared" si="4"/>
        <v>0942</v>
      </c>
      <c r="H48" s="128">
        <v>10834</v>
      </c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>422</v>
      </c>
      <c r="S48" s="86" t="str">
        <f t="shared" si="6"/>
        <v>42</v>
      </c>
      <c r="T48" s="86" t="str">
        <f t="shared" si="7"/>
        <v>94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561</v>
      </c>
      <c r="B49" s="91" t="str">
        <f t="shared" si="1"/>
        <v>Europski socijalni fond (ESF)</v>
      </c>
      <c r="C49" s="96">
        <v>4227</v>
      </c>
      <c r="D49" s="91" t="str">
        <f t="shared" si="2"/>
        <v>Uređaji, strojevi i oprema za ostale namjene</v>
      </c>
      <c r="E49" s="129" t="s">
        <v>876</v>
      </c>
      <c r="F49" s="91" t="str">
        <f t="shared" si="3"/>
        <v>Razvoj, unapređenje i provedba stručne prakse u visokom obrazovanju</v>
      </c>
      <c r="G49" s="91" t="str">
        <f t="shared" si="4"/>
        <v>0942</v>
      </c>
      <c r="H49" s="128">
        <v>61385</v>
      </c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>422</v>
      </c>
      <c r="S49" s="86" t="str">
        <f t="shared" si="6"/>
        <v>42</v>
      </c>
      <c r="T49" s="86" t="str">
        <f t="shared" si="7"/>
        <v>94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51</v>
      </c>
      <c r="B50" s="91" t="str">
        <f t="shared" si="1"/>
        <v>Pomoći EU</v>
      </c>
      <c r="C50" s="96">
        <v>3111</v>
      </c>
      <c r="D50" s="91" t="str">
        <f t="shared" si="2"/>
        <v>Plaće za redovan rad</v>
      </c>
      <c r="E50" s="129" t="s">
        <v>1482</v>
      </c>
      <c r="F50" s="91" t="str">
        <f t="shared" si="3"/>
        <v>LIFE 16 NAT/SI/000634 PROJECT LIFE LYNX</v>
      </c>
      <c r="G50" s="91" t="str">
        <f t="shared" si="4"/>
        <v>0942</v>
      </c>
      <c r="H50" s="128">
        <v>15927</v>
      </c>
      <c r="I50" s="128">
        <v>15927</v>
      </c>
      <c r="J50" s="128"/>
      <c r="K50" s="143"/>
      <c r="L50" s="142"/>
      <c r="M50" s="142"/>
      <c r="N50" s="143"/>
      <c r="O50" s="322"/>
      <c r="P50" s="95"/>
      <c r="R50" s="86" t="str">
        <f t="shared" si="5"/>
        <v>311</v>
      </c>
      <c r="S50" s="86" t="str">
        <f t="shared" si="6"/>
        <v>31</v>
      </c>
      <c r="T50" s="86" t="str">
        <f t="shared" si="7"/>
        <v>94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51</v>
      </c>
      <c r="B51" s="91" t="str">
        <f t="shared" si="1"/>
        <v>Pomoći EU</v>
      </c>
      <c r="C51" s="96">
        <v>3132</v>
      </c>
      <c r="D51" s="91" t="str">
        <f t="shared" si="2"/>
        <v>Doprinosi za obvezno zdravstveno osiguranje</v>
      </c>
      <c r="E51" s="129" t="s">
        <v>1482</v>
      </c>
      <c r="F51" s="91" t="str">
        <f t="shared" si="3"/>
        <v>LIFE 16 NAT/SI/000634 PROJECT LIFE LYNX</v>
      </c>
      <c r="G51" s="91" t="str">
        <f t="shared" si="4"/>
        <v>0942</v>
      </c>
      <c r="H51" s="128">
        <v>664</v>
      </c>
      <c r="I51" s="128">
        <v>664</v>
      </c>
      <c r="J51" s="128"/>
      <c r="K51" s="143"/>
      <c r="L51" s="142"/>
      <c r="M51" s="142"/>
      <c r="N51" s="143"/>
      <c r="O51" s="322"/>
      <c r="P51" s="95"/>
      <c r="R51" s="86" t="str">
        <f t="shared" si="5"/>
        <v>313</v>
      </c>
      <c r="S51" s="86" t="str">
        <f t="shared" si="6"/>
        <v>31</v>
      </c>
      <c r="T51" s="86" t="str">
        <f t="shared" si="7"/>
        <v>94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51</v>
      </c>
      <c r="B52" s="91" t="str">
        <f t="shared" si="1"/>
        <v>Pomoći EU</v>
      </c>
      <c r="C52" s="96">
        <v>3121</v>
      </c>
      <c r="D52" s="91" t="str">
        <f t="shared" si="2"/>
        <v>Ostali rashodi za zaposlene</v>
      </c>
      <c r="E52" s="129" t="s">
        <v>1482</v>
      </c>
      <c r="F52" s="91" t="str">
        <f t="shared" si="3"/>
        <v>LIFE 16 NAT/SI/000634 PROJECT LIFE LYNX</v>
      </c>
      <c r="G52" s="91" t="str">
        <f t="shared" si="4"/>
        <v>0942</v>
      </c>
      <c r="H52" s="128">
        <v>3318</v>
      </c>
      <c r="I52" s="128">
        <v>3318</v>
      </c>
      <c r="J52" s="128"/>
      <c r="K52" s="143"/>
      <c r="L52" s="142"/>
      <c r="M52" s="142"/>
      <c r="N52" s="143"/>
      <c r="O52" s="322"/>
      <c r="P52" s="95"/>
      <c r="R52" s="86" t="str">
        <f t="shared" si="5"/>
        <v>312</v>
      </c>
      <c r="S52" s="86" t="str">
        <f t="shared" si="6"/>
        <v>31</v>
      </c>
      <c r="T52" s="86" t="str">
        <f t="shared" si="7"/>
        <v>94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51</v>
      </c>
      <c r="B53" s="91" t="str">
        <f t="shared" si="1"/>
        <v>Pomoći EU</v>
      </c>
      <c r="C53" s="96">
        <v>3211</v>
      </c>
      <c r="D53" s="91" t="str">
        <f t="shared" si="2"/>
        <v>Službena putovanja</v>
      </c>
      <c r="E53" s="129" t="s">
        <v>1482</v>
      </c>
      <c r="F53" s="91" t="str">
        <f t="shared" si="3"/>
        <v>LIFE 16 NAT/SI/000634 PROJECT LIFE LYNX</v>
      </c>
      <c r="G53" s="91" t="str">
        <f t="shared" si="4"/>
        <v>0942</v>
      </c>
      <c r="H53" s="128">
        <v>26545</v>
      </c>
      <c r="I53" s="128">
        <v>26545</v>
      </c>
      <c r="J53" s="128"/>
      <c r="K53" s="143"/>
      <c r="L53" s="142"/>
      <c r="M53" s="142"/>
      <c r="N53" s="143"/>
      <c r="O53" s="322"/>
      <c r="P53" s="95"/>
      <c r="R53" s="86" t="str">
        <f t="shared" si="5"/>
        <v>321</v>
      </c>
      <c r="S53" s="86" t="str">
        <f t="shared" si="6"/>
        <v>32</v>
      </c>
      <c r="T53" s="86" t="str">
        <f t="shared" si="7"/>
        <v>94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51</v>
      </c>
      <c r="B54" s="91" t="str">
        <f t="shared" si="1"/>
        <v>Pomoći EU</v>
      </c>
      <c r="C54" s="96">
        <v>3212</v>
      </c>
      <c r="D54" s="91" t="str">
        <f t="shared" si="2"/>
        <v>Naknade za prijevoz, za rad na terenu i odvojeni život</v>
      </c>
      <c r="E54" s="129" t="s">
        <v>1482</v>
      </c>
      <c r="F54" s="91" t="str">
        <f t="shared" si="3"/>
        <v>LIFE 16 NAT/SI/000634 PROJECT LIFE LYNX</v>
      </c>
      <c r="G54" s="91" t="str">
        <f t="shared" si="4"/>
        <v>0942</v>
      </c>
      <c r="H54" s="128">
        <v>425</v>
      </c>
      <c r="I54" s="128">
        <v>425</v>
      </c>
      <c r="J54" s="128"/>
      <c r="K54" s="143"/>
      <c r="L54" s="142"/>
      <c r="M54" s="142"/>
      <c r="N54" s="143"/>
      <c r="O54" s="322"/>
      <c r="P54" s="95"/>
      <c r="R54" s="86" t="str">
        <f t="shared" si="5"/>
        <v>321</v>
      </c>
      <c r="S54" s="86" t="str">
        <f t="shared" si="6"/>
        <v>32</v>
      </c>
      <c r="T54" s="86" t="str">
        <f t="shared" si="7"/>
        <v>94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>
        <v>51</v>
      </c>
      <c r="B55" s="91" t="str">
        <f t="shared" si="1"/>
        <v>Pomoći EU</v>
      </c>
      <c r="C55" s="96">
        <v>3227</v>
      </c>
      <c r="D55" s="91" t="str">
        <f t="shared" si="2"/>
        <v>Službena, radna i zaštitna odjeća i obuća</v>
      </c>
      <c r="E55" s="129" t="s">
        <v>1482</v>
      </c>
      <c r="F55" s="91" t="str">
        <f t="shared" si="3"/>
        <v>LIFE 16 NAT/SI/000634 PROJECT LIFE LYNX</v>
      </c>
      <c r="G55" s="91" t="str">
        <f t="shared" si="4"/>
        <v>0942</v>
      </c>
      <c r="H55" s="128">
        <v>332</v>
      </c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>322</v>
      </c>
      <c r="S55" s="86" t="str">
        <f t="shared" si="6"/>
        <v>32</v>
      </c>
      <c r="T55" s="86" t="str">
        <f t="shared" si="7"/>
        <v>94</v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51</v>
      </c>
      <c r="B56" s="91" t="str">
        <f t="shared" si="1"/>
        <v>Pomoći EU</v>
      </c>
      <c r="C56" s="96">
        <v>3231</v>
      </c>
      <c r="D56" s="91" t="str">
        <f t="shared" si="2"/>
        <v>Usluge telefona, pošte i prijevoza</v>
      </c>
      <c r="E56" s="129" t="s">
        <v>1482</v>
      </c>
      <c r="F56" s="91" t="str">
        <f t="shared" si="3"/>
        <v>LIFE 16 NAT/SI/000634 PROJECT LIFE LYNX</v>
      </c>
      <c r="G56" s="91" t="str">
        <f t="shared" si="4"/>
        <v>0942</v>
      </c>
      <c r="H56" s="128">
        <v>292</v>
      </c>
      <c r="I56" s="128">
        <v>292</v>
      </c>
      <c r="J56" s="128"/>
      <c r="K56" s="143"/>
      <c r="L56" s="142"/>
      <c r="M56" s="142"/>
      <c r="N56" s="143"/>
      <c r="O56" s="322"/>
      <c r="P56" s="95"/>
      <c r="R56" s="86" t="str">
        <f t="shared" si="5"/>
        <v>323</v>
      </c>
      <c r="S56" s="86" t="str">
        <f t="shared" si="6"/>
        <v>32</v>
      </c>
      <c r="T56" s="86" t="str">
        <f t="shared" si="7"/>
        <v>94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>
        <v>51</v>
      </c>
      <c r="B57" s="91" t="str">
        <f t="shared" si="1"/>
        <v>Pomoći EU</v>
      </c>
      <c r="C57" s="96">
        <v>3233</v>
      </c>
      <c r="D57" s="91" t="str">
        <f t="shared" si="2"/>
        <v>Usluge promidžbe i informiranja</v>
      </c>
      <c r="E57" s="129" t="s">
        <v>1482</v>
      </c>
      <c r="F57" s="91" t="str">
        <f t="shared" si="3"/>
        <v>LIFE 16 NAT/SI/000634 PROJECT LIFE LYNX</v>
      </c>
      <c r="G57" s="91" t="str">
        <f t="shared" si="4"/>
        <v>0942</v>
      </c>
      <c r="H57" s="128">
        <v>929</v>
      </c>
      <c r="I57" s="128">
        <v>929</v>
      </c>
      <c r="J57" s="128"/>
      <c r="K57" s="143"/>
      <c r="L57" s="142"/>
      <c r="M57" s="142"/>
      <c r="N57" s="143"/>
      <c r="O57" s="322"/>
      <c r="P57" s="95"/>
      <c r="R57" s="86" t="str">
        <f t="shared" si="5"/>
        <v>323</v>
      </c>
      <c r="S57" s="86" t="str">
        <f t="shared" si="6"/>
        <v>32</v>
      </c>
      <c r="T57" s="86" t="str">
        <f t="shared" si="7"/>
        <v>94</v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>
        <v>51</v>
      </c>
      <c r="B58" s="91" t="str">
        <f t="shared" si="1"/>
        <v>Pomoći EU</v>
      </c>
      <c r="C58" s="96">
        <v>3238</v>
      </c>
      <c r="D58" s="91" t="str">
        <f t="shared" si="2"/>
        <v>Računalne usluge</v>
      </c>
      <c r="E58" s="129" t="s">
        <v>1482</v>
      </c>
      <c r="F58" s="91" t="str">
        <f t="shared" si="3"/>
        <v>LIFE 16 NAT/SI/000634 PROJECT LIFE LYNX</v>
      </c>
      <c r="G58" s="91" t="str">
        <f t="shared" si="4"/>
        <v>0942</v>
      </c>
      <c r="H58" s="128">
        <v>1991</v>
      </c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>323</v>
      </c>
      <c r="S58" s="86" t="str">
        <f t="shared" si="6"/>
        <v>32</v>
      </c>
      <c r="T58" s="86" t="str">
        <f t="shared" si="7"/>
        <v>94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>
        <v>51</v>
      </c>
      <c r="B59" s="91" t="str">
        <f t="shared" si="1"/>
        <v>Pomoći EU</v>
      </c>
      <c r="C59" s="96">
        <v>3239</v>
      </c>
      <c r="D59" s="91" t="str">
        <f t="shared" si="2"/>
        <v>Ostale usluge</v>
      </c>
      <c r="E59" s="129" t="s">
        <v>1482</v>
      </c>
      <c r="F59" s="91" t="str">
        <f t="shared" si="3"/>
        <v>LIFE 16 NAT/SI/000634 PROJECT LIFE LYNX</v>
      </c>
      <c r="G59" s="91" t="str">
        <f t="shared" si="4"/>
        <v>0942</v>
      </c>
      <c r="H59" s="128">
        <v>995</v>
      </c>
      <c r="I59" s="128">
        <v>995</v>
      </c>
      <c r="J59" s="128"/>
      <c r="K59" s="143"/>
      <c r="L59" s="142"/>
      <c r="M59" s="142"/>
      <c r="N59" s="143"/>
      <c r="O59" s="322"/>
      <c r="P59" s="95"/>
      <c r="R59" s="86" t="str">
        <f t="shared" si="5"/>
        <v>323</v>
      </c>
      <c r="S59" s="86" t="str">
        <f t="shared" si="6"/>
        <v>32</v>
      </c>
      <c r="T59" s="86" t="str">
        <f t="shared" si="7"/>
        <v>94</v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>
        <v>51</v>
      </c>
      <c r="B60" s="91" t="str">
        <f t="shared" si="1"/>
        <v>Pomoći EU</v>
      </c>
      <c r="C60" s="96">
        <v>3299</v>
      </c>
      <c r="D60" s="91" t="str">
        <f t="shared" si="2"/>
        <v>Ostali nespomenuti rashodi poslovanja</v>
      </c>
      <c r="E60" s="129" t="s">
        <v>1482</v>
      </c>
      <c r="F60" s="91" t="str">
        <f t="shared" si="3"/>
        <v>LIFE 16 NAT/SI/000634 PROJECT LIFE LYNX</v>
      </c>
      <c r="G60" s="91" t="str">
        <f t="shared" si="4"/>
        <v>0942</v>
      </c>
      <c r="H60" s="128">
        <v>4645</v>
      </c>
      <c r="I60" s="128">
        <v>4645</v>
      </c>
      <c r="J60" s="128"/>
      <c r="K60" s="143"/>
      <c r="L60" s="142"/>
      <c r="M60" s="142"/>
      <c r="N60" s="143"/>
      <c r="O60" s="322"/>
      <c r="P60" s="95"/>
      <c r="R60" s="86" t="str">
        <f t="shared" si="5"/>
        <v>329</v>
      </c>
      <c r="S60" s="86" t="str">
        <f t="shared" si="6"/>
        <v>32</v>
      </c>
      <c r="T60" s="86" t="str">
        <f t="shared" si="7"/>
        <v>94</v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>
        <v>51</v>
      </c>
      <c r="B61" s="91" t="str">
        <f t="shared" si="1"/>
        <v>Pomoći EU</v>
      </c>
      <c r="C61" s="96">
        <v>4222</v>
      </c>
      <c r="D61" s="91" t="str">
        <f t="shared" si="2"/>
        <v>Komunikacijska oprema</v>
      </c>
      <c r="E61" s="129" t="s">
        <v>1482</v>
      </c>
      <c r="F61" s="91" t="str">
        <f t="shared" si="3"/>
        <v>LIFE 16 NAT/SI/000634 PROJECT LIFE LYNX</v>
      </c>
      <c r="G61" s="91" t="str">
        <f t="shared" si="4"/>
        <v>0942</v>
      </c>
      <c r="H61" s="128">
        <v>1991</v>
      </c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>422</v>
      </c>
      <c r="S61" s="86" t="str">
        <f t="shared" si="6"/>
        <v>42</v>
      </c>
      <c r="T61" s="86" t="str">
        <f t="shared" si="7"/>
        <v>94</v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>
        <v>51</v>
      </c>
      <c r="B62" s="91" t="str">
        <f t="shared" si="1"/>
        <v>Pomoći EU</v>
      </c>
      <c r="C62" s="96">
        <v>4224</v>
      </c>
      <c r="D62" s="91" t="str">
        <f t="shared" si="2"/>
        <v>Medicinska i laboratorijska oprema</v>
      </c>
      <c r="E62" s="129" t="s">
        <v>1482</v>
      </c>
      <c r="F62" s="91" t="str">
        <f t="shared" si="3"/>
        <v>LIFE 16 NAT/SI/000634 PROJECT LIFE LYNX</v>
      </c>
      <c r="G62" s="91" t="str">
        <f t="shared" si="4"/>
        <v>0942</v>
      </c>
      <c r="H62" s="128">
        <v>3199</v>
      </c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>422</v>
      </c>
      <c r="S62" s="86" t="str">
        <f t="shared" si="6"/>
        <v>42</v>
      </c>
      <c r="T62" s="86" t="str">
        <f t="shared" si="7"/>
        <v>94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>
        <v>51</v>
      </c>
      <c r="B63" s="91" t="str">
        <f t="shared" si="1"/>
        <v>Pomoći EU</v>
      </c>
      <c r="C63" s="96">
        <v>4225</v>
      </c>
      <c r="D63" s="91" t="str">
        <f t="shared" si="2"/>
        <v>Instrumenti, uređaji i strojevi</v>
      </c>
      <c r="E63" s="129" t="s">
        <v>1482</v>
      </c>
      <c r="F63" s="91" t="str">
        <f t="shared" si="3"/>
        <v>LIFE 16 NAT/SI/000634 PROJECT LIFE LYNX</v>
      </c>
      <c r="G63" s="91" t="str">
        <f t="shared" si="4"/>
        <v>0942</v>
      </c>
      <c r="H63" s="128">
        <v>662</v>
      </c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>422</v>
      </c>
      <c r="S63" s="86" t="str">
        <f t="shared" si="6"/>
        <v>42</v>
      </c>
      <c r="T63" s="86" t="str">
        <f t="shared" si="7"/>
        <v>94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>
        <v>51</v>
      </c>
      <c r="B64" s="91" t="str">
        <f t="shared" si="1"/>
        <v>Pomoći EU</v>
      </c>
      <c r="C64" s="96">
        <v>4227</v>
      </c>
      <c r="D64" s="91" t="str">
        <f t="shared" si="2"/>
        <v>Uređaji, strojevi i oprema za ostale namjene</v>
      </c>
      <c r="E64" s="129" t="s">
        <v>1482</v>
      </c>
      <c r="F64" s="91" t="str">
        <f t="shared" si="3"/>
        <v>LIFE 16 NAT/SI/000634 PROJECT LIFE LYNX</v>
      </c>
      <c r="G64" s="91" t="str">
        <f t="shared" si="4"/>
        <v>0942</v>
      </c>
      <c r="H64" s="128">
        <v>5986</v>
      </c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>422</v>
      </c>
      <c r="S64" s="86" t="str">
        <f t="shared" si="6"/>
        <v>42</v>
      </c>
      <c r="T64" s="86" t="str">
        <f t="shared" si="7"/>
        <v>94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>
        <v>51</v>
      </c>
      <c r="B65" s="91" t="str">
        <f t="shared" si="1"/>
        <v>Pomoći EU</v>
      </c>
      <c r="C65" s="96">
        <v>3111</v>
      </c>
      <c r="D65" s="91" t="str">
        <f t="shared" si="2"/>
        <v>Plaće za redovan rad</v>
      </c>
      <c r="E65" s="129" t="s">
        <v>699</v>
      </c>
      <c r="F65" s="91" t="str">
        <f t="shared" si="3"/>
        <v>NOVI PODPROJEKT</v>
      </c>
      <c r="G65" s="91" t="str">
        <f t="shared" si="4"/>
        <v>NOVI PODPROJEKT</v>
      </c>
      <c r="H65" s="128">
        <v>42721</v>
      </c>
      <c r="I65" s="128">
        <v>42721</v>
      </c>
      <c r="J65" s="128">
        <v>42721</v>
      </c>
      <c r="K65" s="143" t="s">
        <v>5279</v>
      </c>
      <c r="L65" s="142"/>
      <c r="M65" s="142"/>
      <c r="N65" s="143" t="s">
        <v>5280</v>
      </c>
      <c r="O65" s="322"/>
      <c r="P65" s="95"/>
      <c r="R65" s="86" t="str">
        <f t="shared" si="5"/>
        <v>311</v>
      </c>
      <c r="S65" s="86" t="str">
        <f t="shared" si="6"/>
        <v>31</v>
      </c>
      <c r="T65" s="86" t="str">
        <f t="shared" si="7"/>
        <v>OV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>
        <v>51</v>
      </c>
      <c r="B66" s="91" t="str">
        <f t="shared" si="1"/>
        <v>Pomoći EU</v>
      </c>
      <c r="C66" s="96">
        <v>3132</v>
      </c>
      <c r="D66" s="91" t="str">
        <f t="shared" si="2"/>
        <v>Doprinosi za obvezno zdravstveno osiguranje</v>
      </c>
      <c r="E66" s="129" t="s">
        <v>699</v>
      </c>
      <c r="F66" s="91" t="str">
        <f t="shared" si="3"/>
        <v>NOVI PODPROJEKT</v>
      </c>
      <c r="G66" s="91" t="str">
        <f t="shared" si="4"/>
        <v>NOVI PODPROJEKT</v>
      </c>
      <c r="H66" s="128">
        <v>7050</v>
      </c>
      <c r="I66" s="128">
        <v>7050</v>
      </c>
      <c r="J66" s="128">
        <v>7050</v>
      </c>
      <c r="K66" s="143" t="s">
        <v>5279</v>
      </c>
      <c r="L66" s="142"/>
      <c r="M66" s="142"/>
      <c r="N66" s="143" t="s">
        <v>5280</v>
      </c>
      <c r="O66" s="322"/>
      <c r="P66" s="95"/>
      <c r="R66" s="86" t="str">
        <f t="shared" si="5"/>
        <v>313</v>
      </c>
      <c r="S66" s="86" t="str">
        <f t="shared" si="6"/>
        <v>31</v>
      </c>
      <c r="T66" s="86" t="str">
        <f t="shared" si="7"/>
        <v>OV</v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>
        <v>51</v>
      </c>
      <c r="B67" s="91" t="str">
        <f t="shared" si="1"/>
        <v>Pomoći EU</v>
      </c>
      <c r="C67" s="96">
        <v>3214</v>
      </c>
      <c r="D67" s="91" t="str">
        <f t="shared" si="2"/>
        <v>Ostale naknade troškova zaposlenima</v>
      </c>
      <c r="E67" s="129" t="s">
        <v>699</v>
      </c>
      <c r="F67" s="91" t="str">
        <f t="shared" si="3"/>
        <v>NOVI PODPROJEKT</v>
      </c>
      <c r="G67" s="91" t="str">
        <f t="shared" si="4"/>
        <v>NOVI PODPROJEKT</v>
      </c>
      <c r="H67" s="128">
        <v>13704</v>
      </c>
      <c r="I67" s="128">
        <v>13704</v>
      </c>
      <c r="J67" s="128">
        <v>13704</v>
      </c>
      <c r="K67" s="143" t="s">
        <v>5279</v>
      </c>
      <c r="L67" s="142"/>
      <c r="M67" s="142"/>
      <c r="N67" s="143" t="s">
        <v>5280</v>
      </c>
      <c r="O67" s="322"/>
      <c r="P67" s="95"/>
      <c r="R67" s="86" t="str">
        <f t="shared" si="5"/>
        <v>321</v>
      </c>
      <c r="S67" s="86" t="str">
        <f t="shared" si="6"/>
        <v>32</v>
      </c>
      <c r="T67" s="86" t="str">
        <f t="shared" si="7"/>
        <v>OV</v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>
        <v>51</v>
      </c>
      <c r="B68" s="91" t="str">
        <f t="shared" ref="B68:B131" si="11">IFERROR(VLOOKUP(A68,$U$6:$V$23,2,FALSE),"")</f>
        <v>Pomoći EU</v>
      </c>
      <c r="C68" s="96">
        <v>3227</v>
      </c>
      <c r="D68" s="91" t="str">
        <f t="shared" ref="D68:D131" si="12">IFERROR(VLOOKUP(C68,$X$5:$Z$129,2,FALSE),"")</f>
        <v>Službena, radna i zaštitna odjeća i obuća</v>
      </c>
      <c r="E68" s="129" t="s">
        <v>699</v>
      </c>
      <c r="F68" s="91" t="str">
        <f t="shared" ref="F68:F131" si="13">IFERROR(VLOOKUP(E68,$AD$6:$AE$1090,2,FALSE),"")</f>
        <v>NOVI PODPROJEKT</v>
      </c>
      <c r="G68" s="91" t="str">
        <f t="shared" ref="G68:G131" si="14">IFERROR(VLOOKUP(E68,$AD$6:$AG$1090,4,FALSE),"")</f>
        <v>NOVI PODPROJEKT</v>
      </c>
      <c r="H68" s="128">
        <v>119</v>
      </c>
      <c r="I68" s="128"/>
      <c r="J68" s="128"/>
      <c r="K68" s="143" t="s">
        <v>5279</v>
      </c>
      <c r="L68" s="142"/>
      <c r="M68" s="142"/>
      <c r="N68" s="143" t="s">
        <v>5280</v>
      </c>
      <c r="O68" s="322"/>
      <c r="P68" s="95"/>
      <c r="R68" s="86" t="str">
        <f t="shared" ref="R68:R131" si="15">LEFT(C68,3)</f>
        <v>322</v>
      </c>
      <c r="S68" s="86" t="str">
        <f t="shared" ref="S68:S131" si="16">LEFT(C68,2)</f>
        <v>32</v>
      </c>
      <c r="T68" s="86" t="str">
        <f t="shared" ref="T68:T131" si="17">MID(G68,2,2)</f>
        <v>OV</v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>
        <v>51</v>
      </c>
      <c r="B69" s="91" t="str">
        <f t="shared" si="11"/>
        <v>Pomoći EU</v>
      </c>
      <c r="C69" s="96">
        <v>3232</v>
      </c>
      <c r="D69" s="91" t="str">
        <f t="shared" si="12"/>
        <v>Usluge tekućeg i investicijskog održavanja</v>
      </c>
      <c r="E69" s="129" t="s">
        <v>699</v>
      </c>
      <c r="F69" s="91" t="str">
        <f t="shared" si="13"/>
        <v>NOVI PODPROJEKT</v>
      </c>
      <c r="G69" s="91" t="str">
        <f t="shared" si="14"/>
        <v>NOVI PODPROJEKT</v>
      </c>
      <c r="H69" s="128">
        <v>1327</v>
      </c>
      <c r="I69" s="128">
        <v>1327</v>
      </c>
      <c r="J69" s="128">
        <v>1327</v>
      </c>
      <c r="K69" s="143" t="s">
        <v>5279</v>
      </c>
      <c r="L69" s="142"/>
      <c r="M69" s="142"/>
      <c r="N69" s="143" t="s">
        <v>5280</v>
      </c>
      <c r="O69" s="322"/>
      <c r="P69" s="95"/>
      <c r="R69" s="86" t="str">
        <f t="shared" si="15"/>
        <v>323</v>
      </c>
      <c r="S69" s="86" t="str">
        <f t="shared" si="16"/>
        <v>32</v>
      </c>
      <c r="T69" s="86" t="str">
        <f t="shared" si="17"/>
        <v>OV</v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>
        <v>51</v>
      </c>
      <c r="B70" s="91" t="str">
        <f t="shared" si="11"/>
        <v>Pomoći EU</v>
      </c>
      <c r="C70" s="96">
        <v>3239</v>
      </c>
      <c r="D70" s="91" t="str">
        <f t="shared" si="12"/>
        <v>Ostale usluge</v>
      </c>
      <c r="E70" s="129" t="s">
        <v>699</v>
      </c>
      <c r="F70" s="91" t="str">
        <f t="shared" si="13"/>
        <v>NOVI PODPROJEKT</v>
      </c>
      <c r="G70" s="91" t="str">
        <f t="shared" si="14"/>
        <v>NOVI PODPROJEKT</v>
      </c>
      <c r="H70" s="128">
        <v>27208</v>
      </c>
      <c r="I70" s="128">
        <v>27208</v>
      </c>
      <c r="J70" s="128">
        <v>27208</v>
      </c>
      <c r="K70" s="143" t="s">
        <v>5279</v>
      </c>
      <c r="L70" s="142"/>
      <c r="M70" s="142"/>
      <c r="N70" s="143" t="s">
        <v>5280</v>
      </c>
      <c r="O70" s="322"/>
      <c r="P70" s="95"/>
      <c r="R70" s="86" t="str">
        <f t="shared" si="15"/>
        <v>323</v>
      </c>
      <c r="S70" s="86" t="str">
        <f t="shared" si="16"/>
        <v>32</v>
      </c>
      <c r="T70" s="86" t="str">
        <f t="shared" si="17"/>
        <v>OV</v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>
        <v>51</v>
      </c>
      <c r="B71" s="91" t="str">
        <f t="shared" si="11"/>
        <v>Pomoći EU</v>
      </c>
      <c r="C71" s="96">
        <v>4221</v>
      </c>
      <c r="D71" s="91" t="str">
        <f t="shared" si="12"/>
        <v>Uredska oprema i namještaj</v>
      </c>
      <c r="E71" s="129" t="s">
        <v>699</v>
      </c>
      <c r="F71" s="91" t="str">
        <f t="shared" si="13"/>
        <v>NOVI PODPROJEKT</v>
      </c>
      <c r="G71" s="91" t="str">
        <f t="shared" si="14"/>
        <v>NOVI PODPROJEKT</v>
      </c>
      <c r="H71" s="128">
        <v>5674</v>
      </c>
      <c r="I71" s="128"/>
      <c r="J71" s="128"/>
      <c r="K71" s="143" t="s">
        <v>5279</v>
      </c>
      <c r="L71" s="142"/>
      <c r="M71" s="142"/>
      <c r="N71" s="143" t="s">
        <v>5280</v>
      </c>
      <c r="O71" s="322"/>
      <c r="P71" s="95"/>
      <c r="R71" s="86" t="str">
        <f t="shared" si="15"/>
        <v>422</v>
      </c>
      <c r="S71" s="86" t="str">
        <f t="shared" si="16"/>
        <v>42</v>
      </c>
      <c r="T71" s="86" t="str">
        <f t="shared" si="17"/>
        <v>OV</v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>
        <v>51</v>
      </c>
      <c r="B72" s="91" t="str">
        <f t="shared" si="11"/>
        <v>Pomoći EU</v>
      </c>
      <c r="C72" s="96">
        <v>4227</v>
      </c>
      <c r="D72" s="91" t="str">
        <f t="shared" si="12"/>
        <v>Uređaji, strojevi i oprema za ostale namjene</v>
      </c>
      <c r="E72" s="129" t="s">
        <v>699</v>
      </c>
      <c r="F72" s="91" t="str">
        <f t="shared" si="13"/>
        <v>NOVI PODPROJEKT</v>
      </c>
      <c r="G72" s="91" t="str">
        <f t="shared" si="14"/>
        <v>NOVI PODPROJEKT</v>
      </c>
      <c r="H72" s="128">
        <v>16992</v>
      </c>
      <c r="I72" s="128">
        <v>16922</v>
      </c>
      <c r="J72" s="128"/>
      <c r="K72" s="143" t="s">
        <v>5279</v>
      </c>
      <c r="L72" s="142"/>
      <c r="M72" s="142"/>
      <c r="N72" s="143" t="s">
        <v>5280</v>
      </c>
      <c r="O72" s="322"/>
      <c r="P72" s="95"/>
      <c r="R72" s="86" t="str">
        <f t="shared" si="15"/>
        <v>422</v>
      </c>
      <c r="S72" s="86" t="str">
        <f t="shared" si="16"/>
        <v>42</v>
      </c>
      <c r="T72" s="86" t="str">
        <f t="shared" si="17"/>
        <v>OV</v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>
        <v>51</v>
      </c>
      <c r="B73" s="91" t="str">
        <f t="shared" si="11"/>
        <v>Pomoći EU</v>
      </c>
      <c r="C73" s="96">
        <v>3111</v>
      </c>
      <c r="D73" s="91" t="str">
        <f t="shared" si="12"/>
        <v>Plaće za redovan rad</v>
      </c>
      <c r="E73" s="129" t="s">
        <v>699</v>
      </c>
      <c r="F73" s="91" t="str">
        <f t="shared" si="13"/>
        <v>NOVI PODPROJEKT</v>
      </c>
      <c r="G73" s="91" t="str">
        <f t="shared" si="14"/>
        <v>NOVI PODPROJEKT</v>
      </c>
      <c r="H73" s="128">
        <v>21459</v>
      </c>
      <c r="I73" s="128">
        <v>21459</v>
      </c>
      <c r="J73" s="128">
        <v>21459</v>
      </c>
      <c r="K73" s="143" t="s">
        <v>5281</v>
      </c>
      <c r="L73" s="142">
        <v>44805</v>
      </c>
      <c r="M73" s="142">
        <v>46265</v>
      </c>
      <c r="N73" s="143" t="s">
        <v>5282</v>
      </c>
      <c r="O73" s="322"/>
      <c r="P73" s="95"/>
      <c r="R73" s="86" t="str">
        <f t="shared" si="15"/>
        <v>311</v>
      </c>
      <c r="S73" s="86" t="str">
        <f t="shared" si="16"/>
        <v>31</v>
      </c>
      <c r="T73" s="86" t="str">
        <f t="shared" si="17"/>
        <v>OV</v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>
        <v>51</v>
      </c>
      <c r="B74" s="91" t="str">
        <f t="shared" si="11"/>
        <v>Pomoći EU</v>
      </c>
      <c r="C74" s="96">
        <v>3132</v>
      </c>
      <c r="D74" s="91" t="str">
        <f t="shared" si="12"/>
        <v>Doprinosi za obvezno zdravstveno osiguranje</v>
      </c>
      <c r="E74" s="129" t="s">
        <v>699</v>
      </c>
      <c r="F74" s="91" t="str">
        <f t="shared" si="13"/>
        <v>NOVI PODPROJEKT</v>
      </c>
      <c r="G74" s="91" t="str">
        <f t="shared" si="14"/>
        <v>NOVI PODPROJEKT</v>
      </c>
      <c r="H74" s="128">
        <v>3541</v>
      </c>
      <c r="I74" s="128">
        <v>3541</v>
      </c>
      <c r="J74" s="128">
        <v>3541</v>
      </c>
      <c r="K74" s="143" t="s">
        <v>5281</v>
      </c>
      <c r="L74" s="142">
        <v>44805</v>
      </c>
      <c r="M74" s="142">
        <v>46265</v>
      </c>
      <c r="N74" s="143" t="s">
        <v>5282</v>
      </c>
      <c r="O74" s="322"/>
      <c r="P74" s="95"/>
      <c r="R74" s="86" t="str">
        <f t="shared" si="15"/>
        <v>313</v>
      </c>
      <c r="S74" s="86" t="str">
        <f t="shared" si="16"/>
        <v>31</v>
      </c>
      <c r="T74" s="86" t="str">
        <f t="shared" si="17"/>
        <v>OV</v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>
        <v>51</v>
      </c>
      <c r="B75" s="91" t="str">
        <f t="shared" si="11"/>
        <v>Pomoći EU</v>
      </c>
      <c r="C75" s="96">
        <v>3211</v>
      </c>
      <c r="D75" s="91" t="str">
        <f t="shared" si="12"/>
        <v>Službena putovanja</v>
      </c>
      <c r="E75" s="129" t="s">
        <v>699</v>
      </c>
      <c r="F75" s="91" t="str">
        <f t="shared" si="13"/>
        <v>NOVI PODPROJEKT</v>
      </c>
      <c r="G75" s="91" t="str">
        <f t="shared" si="14"/>
        <v>NOVI PODPROJEKT</v>
      </c>
      <c r="H75" s="128">
        <v>2000</v>
      </c>
      <c r="I75" s="128">
        <v>2000</v>
      </c>
      <c r="J75" s="128">
        <v>2000</v>
      </c>
      <c r="K75" s="143" t="s">
        <v>5281</v>
      </c>
      <c r="L75" s="142">
        <v>44805</v>
      </c>
      <c r="M75" s="142">
        <v>46265</v>
      </c>
      <c r="N75" s="143" t="s">
        <v>5282</v>
      </c>
      <c r="O75" s="322"/>
      <c r="P75" s="95"/>
      <c r="R75" s="86" t="str">
        <f t="shared" si="15"/>
        <v>321</v>
      </c>
      <c r="S75" s="86" t="str">
        <f t="shared" si="16"/>
        <v>32</v>
      </c>
      <c r="T75" s="86" t="str">
        <f t="shared" si="17"/>
        <v>OV</v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>
        <v>51</v>
      </c>
      <c r="B76" s="91" t="str">
        <f t="shared" si="11"/>
        <v>Pomoći EU</v>
      </c>
      <c r="C76" s="96">
        <v>4227</v>
      </c>
      <c r="D76" s="91" t="str">
        <f t="shared" si="12"/>
        <v>Uređaji, strojevi i oprema za ostale namjene</v>
      </c>
      <c r="E76" s="129" t="s">
        <v>699</v>
      </c>
      <c r="F76" s="91" t="str">
        <f t="shared" si="13"/>
        <v>NOVI PODPROJEKT</v>
      </c>
      <c r="G76" s="91" t="str">
        <f t="shared" si="14"/>
        <v>NOVI PODPROJEKT</v>
      </c>
      <c r="H76" s="128">
        <v>1000</v>
      </c>
      <c r="I76" s="128">
        <v>1000</v>
      </c>
      <c r="J76" s="128">
        <v>1000</v>
      </c>
      <c r="K76" s="143" t="s">
        <v>5281</v>
      </c>
      <c r="L76" s="142">
        <v>44805</v>
      </c>
      <c r="M76" s="142">
        <v>46265</v>
      </c>
      <c r="N76" s="143" t="s">
        <v>5282</v>
      </c>
      <c r="O76" s="322"/>
      <c r="P76" s="95"/>
      <c r="R76" s="86" t="str">
        <f t="shared" si="15"/>
        <v>422</v>
      </c>
      <c r="S76" s="86" t="str">
        <f t="shared" si="16"/>
        <v>42</v>
      </c>
      <c r="T76" s="86" t="str">
        <f t="shared" si="17"/>
        <v>OV</v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>
        <v>52</v>
      </c>
      <c r="B77" s="91" t="str">
        <f t="shared" si="11"/>
        <v>Ostale pomoći</v>
      </c>
      <c r="C77" s="96">
        <v>3221</v>
      </c>
      <c r="D77" s="91" t="str">
        <f t="shared" si="12"/>
        <v>Uredski materijal i ostali materijalni rashodi</v>
      </c>
      <c r="E77" s="129" t="s">
        <v>2830</v>
      </c>
      <c r="F77" s="91" t="str">
        <f t="shared" si="13"/>
        <v>Unaprjeđenje oporavlišta za divlje životinje na Veterinarskom fakultetu - WildRescouVEF, KK.06.5.2.04.0007.</v>
      </c>
      <c r="G77" s="91" t="str">
        <f t="shared" si="14"/>
        <v>0942</v>
      </c>
      <c r="H77" s="128"/>
      <c r="I77" s="128">
        <v>6636</v>
      </c>
      <c r="J77" s="128"/>
      <c r="K77" s="143"/>
      <c r="L77" s="142"/>
      <c r="M77" s="142"/>
      <c r="N77" s="143" t="s">
        <v>5293</v>
      </c>
      <c r="O77" s="322"/>
      <c r="P77" s="95"/>
      <c r="R77" s="86" t="str">
        <f t="shared" si="15"/>
        <v>322</v>
      </c>
      <c r="S77" s="86" t="str">
        <f t="shared" si="16"/>
        <v>32</v>
      </c>
      <c r="T77" s="86" t="str">
        <f t="shared" si="17"/>
        <v>94</v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>
        <v>52</v>
      </c>
      <c r="B78" s="91" t="str">
        <f t="shared" si="11"/>
        <v>Ostale pomoći</v>
      </c>
      <c r="C78" s="96">
        <v>4511</v>
      </c>
      <c r="D78" s="91" t="str">
        <f t="shared" si="12"/>
        <v>Dodatna ulaganja na građevinskim objektima</v>
      </c>
      <c r="E78" s="129" t="s">
        <v>2830</v>
      </c>
      <c r="F78" s="91" t="str">
        <f t="shared" si="13"/>
        <v>Unaprjeđenje oporavlišta za divlje životinje na Veterinarskom fakultetu - WildRescouVEF, KK.06.5.2.04.0007.</v>
      </c>
      <c r="G78" s="91" t="str">
        <f t="shared" si="14"/>
        <v>0942</v>
      </c>
      <c r="H78" s="128">
        <v>108833</v>
      </c>
      <c r="I78" s="128">
        <v>6636</v>
      </c>
      <c r="J78" s="128"/>
      <c r="K78" s="143"/>
      <c r="L78" s="142"/>
      <c r="M78" s="142"/>
      <c r="N78" s="143"/>
      <c r="O78" s="322"/>
      <c r="P78" s="95"/>
      <c r="R78" s="86" t="str">
        <f t="shared" si="15"/>
        <v>451</v>
      </c>
      <c r="S78" s="86" t="str">
        <f t="shared" si="16"/>
        <v>45</v>
      </c>
      <c r="T78" s="86" t="str">
        <f t="shared" si="17"/>
        <v>94</v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>
        <v>563</v>
      </c>
      <c r="B79" s="91" t="str">
        <f t="shared" si="11"/>
        <v>Europski fond za regionalni razvoj (ERDF)</v>
      </c>
      <c r="C79" s="96">
        <v>3111</v>
      </c>
      <c r="D79" s="91" t="str">
        <f t="shared" si="12"/>
        <v>Plaće za redovan rad</v>
      </c>
      <c r="E79" s="129" t="s">
        <v>2094</v>
      </c>
      <c r="F79" s="91" t="str">
        <f t="shared" si="13"/>
        <v>Razvoj inovativnog brzog testa za dijagnozu subkliničkog mastitisa u mliječnih krava</v>
      </c>
      <c r="G79" s="91" t="str">
        <f t="shared" si="14"/>
        <v>0942</v>
      </c>
      <c r="H79" s="128">
        <v>26545</v>
      </c>
      <c r="I79" s="128"/>
      <c r="J79" s="128"/>
      <c r="K79" s="143"/>
      <c r="L79" s="142"/>
      <c r="M79" s="142"/>
      <c r="N79" s="143" t="s">
        <v>5294</v>
      </c>
      <c r="O79" s="322"/>
      <c r="P79" s="95"/>
      <c r="R79" s="86" t="str">
        <f t="shared" si="15"/>
        <v>311</v>
      </c>
      <c r="S79" s="86" t="str">
        <f t="shared" si="16"/>
        <v>31</v>
      </c>
      <c r="T79" s="86" t="str">
        <f t="shared" si="17"/>
        <v>94</v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>
        <v>563</v>
      </c>
      <c r="B80" s="91" t="str">
        <f t="shared" si="11"/>
        <v>Europski fond za regionalni razvoj (ERDF)</v>
      </c>
      <c r="C80" s="96">
        <v>3132</v>
      </c>
      <c r="D80" s="91" t="str">
        <f t="shared" si="12"/>
        <v>Doprinosi za obvezno zdravstveno osiguranje</v>
      </c>
      <c r="E80" s="129" t="s">
        <v>2094</v>
      </c>
      <c r="F80" s="91" t="str">
        <f t="shared" si="13"/>
        <v>Razvoj inovativnog brzog testa za dijagnozu subkliničkog mastitisa u mliječnih krava</v>
      </c>
      <c r="G80" s="91" t="str">
        <f t="shared" si="14"/>
        <v>0942</v>
      </c>
      <c r="H80" s="128">
        <v>4380</v>
      </c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>313</v>
      </c>
      <c r="S80" s="86" t="str">
        <f t="shared" si="16"/>
        <v>31</v>
      </c>
      <c r="T80" s="86" t="str">
        <f t="shared" si="17"/>
        <v>94</v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>
        <v>563</v>
      </c>
      <c r="B81" s="91" t="str">
        <f t="shared" si="11"/>
        <v>Europski fond za regionalni razvoj (ERDF)</v>
      </c>
      <c r="C81" s="96">
        <v>3211</v>
      </c>
      <c r="D81" s="91" t="str">
        <f t="shared" si="12"/>
        <v>Službena putovanja</v>
      </c>
      <c r="E81" s="129" t="s">
        <v>2094</v>
      </c>
      <c r="F81" s="91" t="str">
        <f t="shared" si="13"/>
        <v>Razvoj inovativnog brzog testa za dijagnozu subkliničkog mastitisa u mliječnih krava</v>
      </c>
      <c r="G81" s="91" t="str">
        <f t="shared" si="14"/>
        <v>0942</v>
      </c>
      <c r="H81" s="128">
        <v>398</v>
      </c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>321</v>
      </c>
      <c r="S81" s="86" t="str">
        <f t="shared" si="16"/>
        <v>32</v>
      </c>
      <c r="T81" s="86" t="str">
        <f t="shared" si="17"/>
        <v>94</v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>
        <v>563</v>
      </c>
      <c r="B82" s="91" t="str">
        <f t="shared" si="11"/>
        <v>Europski fond za regionalni razvoj (ERDF)</v>
      </c>
      <c r="C82" s="96">
        <v>3212</v>
      </c>
      <c r="D82" s="91" t="str">
        <f t="shared" si="12"/>
        <v>Naknade za prijevoz, za rad na terenu i odvojeni život</v>
      </c>
      <c r="E82" s="129" t="s">
        <v>2094</v>
      </c>
      <c r="F82" s="91" t="str">
        <f t="shared" si="13"/>
        <v>Razvoj inovativnog brzog testa za dijagnozu subkliničkog mastitisa u mliječnih krava</v>
      </c>
      <c r="G82" s="91" t="str">
        <f t="shared" si="14"/>
        <v>0942</v>
      </c>
      <c r="H82" s="128">
        <v>597</v>
      </c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>321</v>
      </c>
      <c r="S82" s="86" t="str">
        <f t="shared" si="16"/>
        <v>32</v>
      </c>
      <c r="T82" s="86" t="str">
        <f t="shared" si="17"/>
        <v>94</v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>
        <v>563</v>
      </c>
      <c r="B83" s="91" t="str">
        <f t="shared" si="11"/>
        <v>Europski fond za regionalni razvoj (ERDF)</v>
      </c>
      <c r="C83" s="96">
        <v>3221</v>
      </c>
      <c r="D83" s="91" t="str">
        <f t="shared" si="12"/>
        <v>Uredski materijal i ostali materijalni rashodi</v>
      </c>
      <c r="E83" s="129" t="s">
        <v>2094</v>
      </c>
      <c r="F83" s="91" t="str">
        <f t="shared" si="13"/>
        <v>Razvoj inovativnog brzog testa za dijagnozu subkliničkog mastitisa u mliječnih krava</v>
      </c>
      <c r="G83" s="91" t="str">
        <f t="shared" si="14"/>
        <v>0942</v>
      </c>
      <c r="H83" s="128">
        <v>265</v>
      </c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>322</v>
      </c>
      <c r="S83" s="86" t="str">
        <f t="shared" si="16"/>
        <v>32</v>
      </c>
      <c r="T83" s="86" t="str">
        <f t="shared" si="17"/>
        <v>94</v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>
        <v>563</v>
      </c>
      <c r="B84" s="91" t="str">
        <f t="shared" si="11"/>
        <v>Europski fond za regionalni razvoj (ERDF)</v>
      </c>
      <c r="C84" s="96">
        <v>3224</v>
      </c>
      <c r="D84" s="91" t="str">
        <f t="shared" si="12"/>
        <v>Materijal i dijelovi za tekuće i investicijsko održavanje</v>
      </c>
      <c r="E84" s="129" t="s">
        <v>2094</v>
      </c>
      <c r="F84" s="91" t="str">
        <f t="shared" si="13"/>
        <v>Razvoj inovativnog brzog testa za dijagnozu subkliničkog mastitisa u mliječnih krava</v>
      </c>
      <c r="G84" s="91" t="str">
        <f t="shared" si="14"/>
        <v>0942</v>
      </c>
      <c r="H84" s="128">
        <v>265</v>
      </c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>322</v>
      </c>
      <c r="S84" s="86" t="str">
        <f t="shared" si="16"/>
        <v>32</v>
      </c>
      <c r="T84" s="86" t="str">
        <f t="shared" si="17"/>
        <v>94</v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>
        <v>563</v>
      </c>
      <c r="B85" s="91" t="str">
        <f t="shared" si="11"/>
        <v>Europski fond za regionalni razvoj (ERDF)</v>
      </c>
      <c r="C85" s="96">
        <v>3231</v>
      </c>
      <c r="D85" s="91" t="str">
        <f t="shared" si="12"/>
        <v>Usluge telefona, pošte i prijevoza</v>
      </c>
      <c r="E85" s="129" t="s">
        <v>2094</v>
      </c>
      <c r="F85" s="91" t="str">
        <f t="shared" si="13"/>
        <v>Razvoj inovativnog brzog testa za dijagnozu subkliničkog mastitisa u mliječnih krava</v>
      </c>
      <c r="G85" s="91" t="str">
        <f t="shared" si="14"/>
        <v>0942</v>
      </c>
      <c r="H85" s="128">
        <v>265</v>
      </c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>323</v>
      </c>
      <c r="S85" s="86" t="str">
        <f t="shared" si="16"/>
        <v>32</v>
      </c>
      <c r="T85" s="86" t="str">
        <f t="shared" si="17"/>
        <v>94</v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>
        <v>563</v>
      </c>
      <c r="B86" s="91" t="str">
        <f t="shared" si="11"/>
        <v>Europski fond za regionalni razvoj (ERDF)</v>
      </c>
      <c r="C86" s="96">
        <v>3233</v>
      </c>
      <c r="D86" s="91" t="str">
        <f t="shared" si="12"/>
        <v>Usluge promidžbe i informiranja</v>
      </c>
      <c r="E86" s="129" t="s">
        <v>2094</v>
      </c>
      <c r="F86" s="91" t="str">
        <f t="shared" si="13"/>
        <v>Razvoj inovativnog brzog testa za dijagnozu subkliničkog mastitisa u mliječnih krava</v>
      </c>
      <c r="G86" s="91" t="str">
        <f t="shared" si="14"/>
        <v>0942</v>
      </c>
      <c r="H86" s="128">
        <v>2655</v>
      </c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>323</v>
      </c>
      <c r="S86" s="86" t="str">
        <f t="shared" si="16"/>
        <v>32</v>
      </c>
      <c r="T86" s="86" t="str">
        <f t="shared" si="17"/>
        <v>94</v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>
        <v>563</v>
      </c>
      <c r="B87" s="91" t="str">
        <f t="shared" si="11"/>
        <v>Europski fond za regionalni razvoj (ERDF)</v>
      </c>
      <c r="C87" s="96">
        <v>3239</v>
      </c>
      <c r="D87" s="91" t="str">
        <f t="shared" si="12"/>
        <v>Ostale usluge</v>
      </c>
      <c r="E87" s="129" t="s">
        <v>2094</v>
      </c>
      <c r="F87" s="91" t="str">
        <f t="shared" si="13"/>
        <v>Razvoj inovativnog brzog testa za dijagnozu subkliničkog mastitisa u mliječnih krava</v>
      </c>
      <c r="G87" s="91" t="str">
        <f t="shared" si="14"/>
        <v>0942</v>
      </c>
      <c r="H87" s="128">
        <v>13272</v>
      </c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>323</v>
      </c>
      <c r="S87" s="86" t="str">
        <f t="shared" si="16"/>
        <v>32</v>
      </c>
      <c r="T87" s="86" t="str">
        <f t="shared" si="17"/>
        <v>94</v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>
        <v>563</v>
      </c>
      <c r="B88" s="91" t="str">
        <f t="shared" si="11"/>
        <v>Europski fond za regionalni razvoj (ERDF)</v>
      </c>
      <c r="C88" s="96">
        <v>3299</v>
      </c>
      <c r="D88" s="91" t="str">
        <f t="shared" si="12"/>
        <v>Ostali nespomenuti rashodi poslovanja</v>
      </c>
      <c r="E88" s="129" t="s">
        <v>2094</v>
      </c>
      <c r="F88" s="91" t="str">
        <f t="shared" si="13"/>
        <v>Razvoj inovativnog brzog testa za dijagnozu subkliničkog mastitisa u mliječnih krava</v>
      </c>
      <c r="G88" s="91" t="str">
        <f t="shared" si="14"/>
        <v>0942</v>
      </c>
      <c r="H88" s="128">
        <v>664</v>
      </c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>329</v>
      </c>
      <c r="S88" s="86" t="str">
        <f t="shared" si="16"/>
        <v>32</v>
      </c>
      <c r="T88" s="86" t="str">
        <f t="shared" si="17"/>
        <v>94</v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>
        <v>563</v>
      </c>
      <c r="B89" s="91" t="str">
        <f t="shared" si="11"/>
        <v>Europski fond za regionalni razvoj (ERDF)</v>
      </c>
      <c r="C89" s="96">
        <v>3693</v>
      </c>
      <c r="D89" s="91" t="str">
        <f t="shared" si="12"/>
        <v>Tekući prijenosi između proračunskih korisnika istog proraču</v>
      </c>
      <c r="E89" s="129" t="s">
        <v>2094</v>
      </c>
      <c r="F89" s="91" t="str">
        <f t="shared" si="13"/>
        <v>Razvoj inovativnog brzog testa za dijagnozu subkliničkog mastitisa u mliječnih krava</v>
      </c>
      <c r="G89" s="91" t="str">
        <f t="shared" si="14"/>
        <v>0942</v>
      </c>
      <c r="H89" s="128">
        <v>19908</v>
      </c>
      <c r="I89" s="128"/>
      <c r="J89" s="128"/>
      <c r="K89" s="143"/>
      <c r="L89" s="142"/>
      <c r="M89" s="142"/>
      <c r="N89" s="143"/>
      <c r="O89" s="322"/>
      <c r="P89" s="95" t="s">
        <v>5286</v>
      </c>
      <c r="R89" s="86" t="str">
        <f t="shared" si="15"/>
        <v>369</v>
      </c>
      <c r="S89" s="86" t="str">
        <f t="shared" si="16"/>
        <v>36</v>
      </c>
      <c r="T89" s="86" t="str">
        <f t="shared" si="17"/>
        <v>94</v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>
        <v>563</v>
      </c>
      <c r="B90" s="91" t="str">
        <f t="shared" si="11"/>
        <v>Europski fond za regionalni razvoj (ERDF)</v>
      </c>
      <c r="C90" s="96">
        <v>3693</v>
      </c>
      <c r="D90" s="91" t="str">
        <f t="shared" si="12"/>
        <v>Tekući prijenosi između proračunskih korisnika istog proraču</v>
      </c>
      <c r="E90" s="129" t="s">
        <v>2094</v>
      </c>
      <c r="F90" s="91" t="str">
        <f t="shared" si="13"/>
        <v>Razvoj inovativnog brzog testa za dijagnozu subkliničkog mastitisa u mliječnih krava</v>
      </c>
      <c r="G90" s="91" t="str">
        <f t="shared" si="14"/>
        <v>0942</v>
      </c>
      <c r="H90" s="128">
        <v>6636</v>
      </c>
      <c r="I90" s="128"/>
      <c r="J90" s="128"/>
      <c r="K90" s="143"/>
      <c r="L90" s="142"/>
      <c r="M90" s="142"/>
      <c r="N90" s="143"/>
      <c r="O90" s="322"/>
      <c r="P90" s="95" t="s">
        <v>5287</v>
      </c>
      <c r="R90" s="86" t="str">
        <f t="shared" si="15"/>
        <v>369</v>
      </c>
      <c r="S90" s="86" t="str">
        <f t="shared" si="16"/>
        <v>36</v>
      </c>
      <c r="T90" s="86" t="str">
        <f t="shared" si="17"/>
        <v>94</v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>
        <v>563</v>
      </c>
      <c r="B91" s="91" t="str">
        <f t="shared" si="11"/>
        <v>Europski fond za regionalni razvoj (ERDF)</v>
      </c>
      <c r="C91" s="96">
        <v>4224</v>
      </c>
      <c r="D91" s="91" t="str">
        <f t="shared" si="12"/>
        <v>Medicinska i laboratorijska oprema</v>
      </c>
      <c r="E91" s="129" t="s">
        <v>2094</v>
      </c>
      <c r="F91" s="91" t="str">
        <f t="shared" si="13"/>
        <v>Razvoj inovativnog brzog testa za dijagnozu subkliničkog mastitisa u mliječnih krava</v>
      </c>
      <c r="G91" s="91" t="str">
        <f t="shared" si="14"/>
        <v>0942</v>
      </c>
      <c r="H91" s="128">
        <v>26545</v>
      </c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>422</v>
      </c>
      <c r="S91" s="86" t="str">
        <f t="shared" si="16"/>
        <v>42</v>
      </c>
      <c r="T91" s="86" t="str">
        <f t="shared" si="17"/>
        <v>94</v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>
        <v>563</v>
      </c>
      <c r="B92" s="91" t="str">
        <f t="shared" si="11"/>
        <v>Europski fond za regionalni razvoj (ERDF)</v>
      </c>
      <c r="C92" s="96">
        <v>4227</v>
      </c>
      <c r="D92" s="91" t="str">
        <f t="shared" si="12"/>
        <v>Uređaji, strojevi i oprema za ostale namjene</v>
      </c>
      <c r="E92" s="129" t="s">
        <v>2094</v>
      </c>
      <c r="F92" s="91" t="str">
        <f t="shared" si="13"/>
        <v>Razvoj inovativnog brzog testa za dijagnozu subkliničkog mastitisa u mliječnih krava</v>
      </c>
      <c r="G92" s="91" t="str">
        <f t="shared" si="14"/>
        <v>0942</v>
      </c>
      <c r="H92" s="128">
        <v>2654</v>
      </c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>422</v>
      </c>
      <c r="S92" s="86" t="str">
        <f t="shared" si="16"/>
        <v>42</v>
      </c>
      <c r="T92" s="86" t="str">
        <f t="shared" si="17"/>
        <v>94</v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>
        <v>563</v>
      </c>
      <c r="B93" s="91" t="str">
        <f t="shared" si="11"/>
        <v>Europski fond za regionalni razvoj (ERDF)</v>
      </c>
      <c r="C93" s="96">
        <v>4521</v>
      </c>
      <c r="D93" s="91" t="str">
        <f t="shared" si="12"/>
        <v>Dodatna ulaganja na postrojenjima i opremi</v>
      </c>
      <c r="E93" s="129" t="s">
        <v>2094</v>
      </c>
      <c r="F93" s="91" t="str">
        <f t="shared" si="13"/>
        <v>Razvoj inovativnog brzog testa za dijagnozu subkliničkog mastitisa u mliječnih krava</v>
      </c>
      <c r="G93" s="91" t="str">
        <f t="shared" si="14"/>
        <v>0942</v>
      </c>
      <c r="H93" s="128">
        <v>7300</v>
      </c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>452</v>
      </c>
      <c r="S93" s="86" t="str">
        <f t="shared" si="16"/>
        <v>45</v>
      </c>
      <c r="T93" s="86" t="str">
        <f t="shared" si="17"/>
        <v>94</v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>
        <v>52</v>
      </c>
      <c r="B94" s="91" t="str">
        <f t="shared" si="11"/>
        <v>Ostale pomoći</v>
      </c>
      <c r="C94" s="96">
        <v>3111</v>
      </c>
      <c r="D94" s="91" t="str">
        <f t="shared" si="12"/>
        <v>Plaće za redovan rad</v>
      </c>
      <c r="E94" s="129" t="s">
        <v>2521</v>
      </c>
      <c r="F94" s="91" t="str">
        <f t="shared" si="13"/>
        <v>Dijagnostički značaj kalprotektina u ranom prepoznavanju upalnih stanja</v>
      </c>
      <c r="G94" s="91" t="str">
        <f t="shared" si="14"/>
        <v>0942</v>
      </c>
      <c r="H94" s="128">
        <v>1261</v>
      </c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>311</v>
      </c>
      <c r="S94" s="86" t="str">
        <f t="shared" si="16"/>
        <v>31</v>
      </c>
      <c r="T94" s="86" t="str">
        <f t="shared" si="17"/>
        <v>94</v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>
        <v>52</v>
      </c>
      <c r="B95" s="91" t="str">
        <f t="shared" si="11"/>
        <v>Ostale pomoći</v>
      </c>
      <c r="C95" s="96">
        <v>3132</v>
      </c>
      <c r="D95" s="91" t="str">
        <f t="shared" si="12"/>
        <v>Doprinosi za obvezno zdravstveno osiguranje</v>
      </c>
      <c r="E95" s="129" t="s">
        <v>2521</v>
      </c>
      <c r="F95" s="91" t="str">
        <f t="shared" si="13"/>
        <v>Dijagnostički značaj kalprotektina u ranom prepoznavanju upalnih stanja</v>
      </c>
      <c r="G95" s="91" t="str">
        <f t="shared" si="14"/>
        <v>0942</v>
      </c>
      <c r="H95" s="128">
        <v>208</v>
      </c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>313</v>
      </c>
      <c r="S95" s="86" t="str">
        <f t="shared" si="16"/>
        <v>31</v>
      </c>
      <c r="T95" s="86" t="str">
        <f t="shared" si="17"/>
        <v>94</v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>
        <v>52</v>
      </c>
      <c r="B96" s="91" t="str">
        <f t="shared" si="11"/>
        <v>Ostale pomoći</v>
      </c>
      <c r="C96" s="96">
        <v>3212</v>
      </c>
      <c r="D96" s="91" t="str">
        <f t="shared" si="12"/>
        <v>Naknade za prijevoz, za rad na terenu i odvojeni život</v>
      </c>
      <c r="E96" s="129" t="s">
        <v>2521</v>
      </c>
      <c r="F96" s="91" t="str">
        <f t="shared" si="13"/>
        <v>Dijagnostički značaj kalprotektina u ranom prepoznavanju upalnih stanja</v>
      </c>
      <c r="G96" s="91" t="str">
        <f t="shared" si="14"/>
        <v>0942</v>
      </c>
      <c r="H96" s="128">
        <v>38</v>
      </c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>321</v>
      </c>
      <c r="S96" s="86" t="str">
        <f t="shared" si="16"/>
        <v>32</v>
      </c>
      <c r="T96" s="86" t="str">
        <f t="shared" si="17"/>
        <v>94</v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A16" zoomScale="80" zoomScaleNormal="80" workbookViewId="0">
      <selection activeCell="I31" sqref="I31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116521</v>
      </c>
      <c r="E5" s="3"/>
      <c r="F5" s="3"/>
      <c r="G5" s="3"/>
      <c r="H5" s="3"/>
      <c r="I5" s="3"/>
      <c r="J5" s="3"/>
      <c r="K5" s="3">
        <v>116521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17091181.940298345</v>
      </c>
      <c r="E6" s="12">
        <f>+'A.1 PRIHODI'!E8</f>
        <v>10543760</v>
      </c>
      <c r="F6" s="12">
        <f>+'A.1 PRIHODI'!F8</f>
        <v>29429</v>
      </c>
      <c r="G6" s="12">
        <f>+'A.1 PRIHODI'!G8</f>
        <v>2676911</v>
      </c>
      <c r="H6" s="12">
        <f>+'A.1 PRIHODI'!H8</f>
        <v>0</v>
      </c>
      <c r="I6" s="12">
        <f>+'A.1 PRIHODI'!I8+'B. RAČUN FIN'!I6</f>
        <v>1894712</v>
      </c>
      <c r="J6" s="12">
        <f>+'A.1 PRIHODI'!J8</f>
        <v>252980</v>
      </c>
      <c r="K6" s="12">
        <f>+'A.1 PRIHODI'!K8</f>
        <v>703796</v>
      </c>
      <c r="L6" s="12">
        <f>+'A.1 PRIHODI'!L8</f>
        <v>0</v>
      </c>
      <c r="M6" s="12">
        <f>+'A.1 PRIHODI'!M8</f>
        <v>0</v>
      </c>
      <c r="N6" s="12">
        <f>+'A.1 PRIHODI'!N8</f>
        <v>166763</v>
      </c>
      <c r="O6" s="12">
        <f>+'A.1 PRIHODI'!O8</f>
        <v>112349</v>
      </c>
      <c r="P6" s="12">
        <f>+'A.1 PRIHODI'!P8</f>
        <v>0</v>
      </c>
      <c r="Q6" s="12">
        <f>+'A.1 PRIHODI'!Q8</f>
        <v>0</v>
      </c>
      <c r="R6" s="12">
        <f>+'A.1 PRIHODI'!R8</f>
        <v>527195.94029834517</v>
      </c>
      <c r="S6" s="12">
        <f>+'A.1 PRIHODI'!S8</f>
        <v>0</v>
      </c>
      <c r="T6" s="12">
        <f>+'A.1 PRIHODI'!T8</f>
        <v>182533</v>
      </c>
      <c r="U6" s="12">
        <f>+'A.1 PRIHODI'!U8</f>
        <v>0</v>
      </c>
      <c r="V6" s="12">
        <f>+'A.1 PRIHODI'!V8</f>
        <v>753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-121284</v>
      </c>
      <c r="E7" s="197"/>
      <c r="F7" s="197"/>
      <c r="G7" s="197">
        <v>-6248</v>
      </c>
      <c r="H7" s="197"/>
      <c r="I7" s="197"/>
      <c r="J7" s="197">
        <v>-42284</v>
      </c>
      <c r="K7" s="197">
        <v>-72752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17086418.940298345</v>
      </c>
      <c r="E8" s="12">
        <f>+E5+E6+E7</f>
        <v>10543760</v>
      </c>
      <c r="F8" s="12">
        <f t="shared" ref="F8:W8" si="1">+F5+F6+F7</f>
        <v>29429</v>
      </c>
      <c r="G8" s="12">
        <f t="shared" si="1"/>
        <v>2670663</v>
      </c>
      <c r="H8" s="12">
        <f t="shared" si="1"/>
        <v>0</v>
      </c>
      <c r="I8" s="12">
        <f t="shared" si="1"/>
        <v>1894712</v>
      </c>
      <c r="J8" s="12">
        <f t="shared" si="1"/>
        <v>210696</v>
      </c>
      <c r="K8" s="12">
        <f t="shared" si="1"/>
        <v>747565</v>
      </c>
      <c r="L8" s="12">
        <f t="shared" si="1"/>
        <v>0</v>
      </c>
      <c r="M8" s="12">
        <f t="shared" si="1"/>
        <v>0</v>
      </c>
      <c r="N8" s="12">
        <f t="shared" si="1"/>
        <v>166763</v>
      </c>
      <c r="O8" s="12">
        <f t="shared" si="1"/>
        <v>112349</v>
      </c>
      <c r="P8" s="12">
        <f t="shared" si="1"/>
        <v>0</v>
      </c>
      <c r="Q8" s="12">
        <f t="shared" si="1"/>
        <v>0</v>
      </c>
      <c r="R8" s="12">
        <f t="shared" si="1"/>
        <v>527195.94029834517</v>
      </c>
      <c r="S8" s="12">
        <f t="shared" si="1"/>
        <v>0</v>
      </c>
      <c r="T8" s="12">
        <f t="shared" si="1"/>
        <v>182533</v>
      </c>
      <c r="U8" s="12">
        <f t="shared" si="1"/>
        <v>0</v>
      </c>
      <c r="V8" s="12">
        <f t="shared" si="1"/>
        <v>753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17086418.940298345</v>
      </c>
      <c r="E9" s="82">
        <f>+'A.2 RASHODI'!E4+'B. RAČUN FIN'!E11</f>
        <v>10543760</v>
      </c>
      <c r="F9" s="82">
        <f>+'A.2 RASHODI'!F4+'B. RAČUN FIN'!F11</f>
        <v>29429</v>
      </c>
      <c r="G9" s="82">
        <f>+'A.2 RASHODI'!G4+'B. RAČUN FIN'!G11</f>
        <v>2670663</v>
      </c>
      <c r="H9" s="82">
        <f>+'A.2 RASHODI'!H4+'B. RAČUN FIN'!H11</f>
        <v>0</v>
      </c>
      <c r="I9" s="82">
        <f>+'A.2 RASHODI'!I4+'B. RAČUN FIN'!I11</f>
        <v>1894712</v>
      </c>
      <c r="J9" s="82">
        <f>+'A.2 RASHODI'!J4+'B. RAČUN FIN'!J11</f>
        <v>210696</v>
      </c>
      <c r="K9" s="82">
        <f>+'A.2 RASHODI'!K4+'B. RAČUN FIN'!K11</f>
        <v>747565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166763</v>
      </c>
      <c r="O9" s="82">
        <f>+'A.2 RASHODI'!O4+'B. RAČUN FIN'!O11</f>
        <v>112349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527195.94029834517</v>
      </c>
      <c r="S9" s="82">
        <f>+'A.2 RASHODI'!S4+'B. RAČUN FIN'!S11</f>
        <v>0</v>
      </c>
      <c r="T9" s="82">
        <f>+'A.2 RASHODI'!T4+'B. RAČUN FIN'!T11</f>
        <v>182533</v>
      </c>
      <c r="U9" s="82">
        <f>+'A.2 RASHODI'!U4+'B. RAČUN FIN'!U11</f>
        <v>0</v>
      </c>
      <c r="V9" s="82">
        <f>+'A.2 RASHODI'!V4+'B. RAČUN FIN'!V11</f>
        <v>753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121284</v>
      </c>
      <c r="E13" s="131">
        <f t="shared" ref="E13:W13" si="4">-E7</f>
        <v>0</v>
      </c>
      <c r="F13" s="131">
        <f t="shared" si="4"/>
        <v>0</v>
      </c>
      <c r="G13" s="131">
        <f t="shared" si="4"/>
        <v>6248</v>
      </c>
      <c r="H13" s="131">
        <f t="shared" si="4"/>
        <v>0</v>
      </c>
      <c r="I13" s="131">
        <f t="shared" si="4"/>
        <v>0</v>
      </c>
      <c r="J13" s="131">
        <f t="shared" si="4"/>
        <v>42284</v>
      </c>
      <c r="K13" s="131">
        <f t="shared" si="4"/>
        <v>72752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15921617</v>
      </c>
      <c r="E14" s="12">
        <f>+'A.1 PRIHODI'!E22</f>
        <v>10591055</v>
      </c>
      <c r="F14" s="12">
        <f>+'A.1 PRIHODI'!F22</f>
        <v>0</v>
      </c>
      <c r="G14" s="12">
        <f>+'A.1 PRIHODI'!G22</f>
        <v>2753454</v>
      </c>
      <c r="H14" s="12">
        <f>+'A.1 PRIHODI'!H22</f>
        <v>0</v>
      </c>
      <c r="I14" s="12">
        <f>+'A.1 PRIHODI'!I22+'B. RAČUN FIN'!I17</f>
        <v>1894712</v>
      </c>
      <c r="J14" s="12">
        <f>+'A.1 PRIHODI'!J22</f>
        <v>179489</v>
      </c>
      <c r="K14" s="12">
        <f>+'A.1 PRIHODI'!K22</f>
        <v>477112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25018</v>
      </c>
      <c r="U14" s="12">
        <f>+'A.1 PRIHODI'!U22</f>
        <v>0</v>
      </c>
      <c r="V14" s="12">
        <f>+'A.1 PRIHODI'!V22</f>
        <v>777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-63871</v>
      </c>
      <c r="E15" s="65"/>
      <c r="F15" s="65"/>
      <c r="G15" s="65">
        <v>-6159</v>
      </c>
      <c r="H15" s="65"/>
      <c r="I15" s="65"/>
      <c r="J15" s="65">
        <v>-31101</v>
      </c>
      <c r="K15" s="65">
        <v>-26611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15979030</v>
      </c>
      <c r="E16" s="12">
        <f>+E13+E14+E15</f>
        <v>10591055</v>
      </c>
      <c r="F16" s="12">
        <f t="shared" ref="F16:W16" si="5">+F13+F14+F15</f>
        <v>0</v>
      </c>
      <c r="G16" s="12">
        <f t="shared" si="5"/>
        <v>2753543</v>
      </c>
      <c r="H16" s="12">
        <f t="shared" si="5"/>
        <v>0</v>
      </c>
      <c r="I16" s="12">
        <f t="shared" si="5"/>
        <v>1894712</v>
      </c>
      <c r="J16" s="12">
        <f t="shared" si="5"/>
        <v>190672</v>
      </c>
      <c r="K16" s="12">
        <f t="shared" si="5"/>
        <v>523253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25018</v>
      </c>
      <c r="U16" s="12">
        <f t="shared" si="5"/>
        <v>0</v>
      </c>
      <c r="V16" s="12">
        <f t="shared" si="5"/>
        <v>777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15979030</v>
      </c>
      <c r="E17" s="82">
        <f>+'A.2 RASHODI'!E21+'B. RAČUN FIN'!E22</f>
        <v>10591055</v>
      </c>
      <c r="F17" s="82">
        <f>+'A.2 RASHODI'!F21+'B. RAČUN FIN'!F22</f>
        <v>0</v>
      </c>
      <c r="G17" s="82">
        <f>+'A.2 RASHODI'!G21+'B. RAČUN FIN'!G22</f>
        <v>2753543</v>
      </c>
      <c r="H17" s="82">
        <f>+'A.2 RASHODI'!H21+'B. RAČUN FIN'!H22</f>
        <v>0</v>
      </c>
      <c r="I17" s="82">
        <f>+'A.2 RASHODI'!I21+'B. RAČUN FIN'!I22</f>
        <v>1894712</v>
      </c>
      <c r="J17" s="82">
        <f>+'A.2 RASHODI'!J21+'B. RAČUN FIN'!J22</f>
        <v>190672</v>
      </c>
      <c r="K17" s="82">
        <f>+'A.2 RASHODI'!K21+'B. RAČUN FIN'!K22</f>
        <v>523253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25018</v>
      </c>
      <c r="U17" s="82">
        <f>+'A.2 RASHODI'!U21+'B. RAČUN FIN'!U22</f>
        <v>0</v>
      </c>
      <c r="V17" s="82">
        <f>+'A.2 RASHODI'!V21+'B. RAČUN FIN'!V22</f>
        <v>777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63871</v>
      </c>
      <c r="E21" s="131">
        <f t="shared" ref="E21:W21" si="8">-E15</f>
        <v>0</v>
      </c>
      <c r="F21" s="131">
        <f t="shared" si="8"/>
        <v>0</v>
      </c>
      <c r="G21" s="131">
        <f t="shared" si="8"/>
        <v>6159</v>
      </c>
      <c r="H21" s="131">
        <f t="shared" si="8"/>
        <v>0</v>
      </c>
      <c r="I21" s="131">
        <f t="shared" si="8"/>
        <v>0</v>
      </c>
      <c r="J21" s="131">
        <f t="shared" si="8"/>
        <v>31101</v>
      </c>
      <c r="K21" s="131">
        <f t="shared" si="8"/>
        <v>26611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15839447</v>
      </c>
      <c r="E22" s="12">
        <f>+'A.1 PRIHODI'!E36</f>
        <v>10638592</v>
      </c>
      <c r="F22" s="12">
        <f>+'A.1 PRIHODI'!F36</f>
        <v>0</v>
      </c>
      <c r="G22" s="12">
        <f>+'A.1 PRIHODI'!G36</f>
        <v>2753454</v>
      </c>
      <c r="H22" s="12">
        <f>+'A.1 PRIHODI'!H36</f>
        <v>0</v>
      </c>
      <c r="I22" s="12">
        <f>+'A.1 PRIHODI'!I36+'B. RAČUN FIN'!I28</f>
        <v>1894712</v>
      </c>
      <c r="J22" s="12">
        <f>+'A.1 PRIHODI'!J36</f>
        <v>88909</v>
      </c>
      <c r="K22" s="12">
        <f>+'A.1 PRIHODI'!K36</f>
        <v>437985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25018</v>
      </c>
      <c r="U22" s="12">
        <f>+'A.1 PRIHODI'!U36</f>
        <v>0</v>
      </c>
      <c r="V22" s="12">
        <f>+'A.1 PRIHODI'!V36</f>
        <v>777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-4871</v>
      </c>
      <c r="E23" s="65"/>
      <c r="F23" s="65"/>
      <c r="G23" s="65">
        <v>-4871</v>
      </c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15898447</v>
      </c>
      <c r="E24" s="12">
        <f>+E21+E22+E23</f>
        <v>10638592</v>
      </c>
      <c r="F24" s="12">
        <f t="shared" ref="F24:W24" si="9">+F21+F22+F23</f>
        <v>0</v>
      </c>
      <c r="G24" s="12">
        <f t="shared" si="9"/>
        <v>2754742</v>
      </c>
      <c r="H24" s="12">
        <f t="shared" si="9"/>
        <v>0</v>
      </c>
      <c r="I24" s="12">
        <f t="shared" si="9"/>
        <v>1894712</v>
      </c>
      <c r="J24" s="12">
        <f t="shared" si="9"/>
        <v>120010</v>
      </c>
      <c r="K24" s="12">
        <f t="shared" si="9"/>
        <v>464596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25018</v>
      </c>
      <c r="U24" s="12">
        <f t="shared" si="9"/>
        <v>0</v>
      </c>
      <c r="V24" s="12">
        <f t="shared" si="9"/>
        <v>777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15898447</v>
      </c>
      <c r="E25" s="82">
        <f>+'A.2 RASHODI'!E38+'B. RAČUN FIN'!E33</f>
        <v>10638592</v>
      </c>
      <c r="F25" s="82">
        <f>+'A.2 RASHODI'!F38+'B. RAČUN FIN'!F33</f>
        <v>0</v>
      </c>
      <c r="G25" s="82">
        <f>+'A.2 RASHODI'!G38+'B. RAČUN FIN'!G33</f>
        <v>2754742</v>
      </c>
      <c r="H25" s="82">
        <f>+'A.2 RASHODI'!H38+'B. RAČUN FIN'!H33</f>
        <v>0</v>
      </c>
      <c r="I25" s="82">
        <f>+'A.2 RASHODI'!I38+'B. RAČUN FIN'!I33</f>
        <v>1894712</v>
      </c>
      <c r="J25" s="82">
        <f>+'A.2 RASHODI'!J38+'B. RAČUN FIN'!J33</f>
        <v>120010</v>
      </c>
      <c r="K25" s="82">
        <f>+'A.2 RASHODI'!K38+'B. RAČUN FIN'!K33</f>
        <v>464596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25018</v>
      </c>
      <c r="U25" s="82">
        <f>+'A.2 RASHODI'!U38+'B. RAČUN FIN'!U33</f>
        <v>0</v>
      </c>
      <c r="V25" s="82">
        <f>+'A.2 RASHODI'!V38+'B. RAČUN FIN'!V33</f>
        <v>777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17091181.940298345</v>
      </c>
      <c r="E8" s="69">
        <f>+E19+E16</f>
        <v>10543760</v>
      </c>
      <c r="F8" s="69">
        <f>+F19+F16</f>
        <v>29429</v>
      </c>
      <c r="G8" s="69">
        <f>+G19+G16</f>
        <v>2676911</v>
      </c>
      <c r="H8" s="69">
        <f t="shared" ref="H8:V8" si="0">+H19+H16</f>
        <v>0</v>
      </c>
      <c r="I8" s="69">
        <f t="shared" si="0"/>
        <v>1894712</v>
      </c>
      <c r="J8" s="69">
        <f>+J19+J16</f>
        <v>252980</v>
      </c>
      <c r="K8" s="69">
        <f t="shared" si="0"/>
        <v>703796</v>
      </c>
      <c r="L8" s="69">
        <f t="shared" si="0"/>
        <v>0</v>
      </c>
      <c r="M8" s="69">
        <f t="shared" si="0"/>
        <v>0</v>
      </c>
      <c r="N8" s="69">
        <f t="shared" si="0"/>
        <v>166763</v>
      </c>
      <c r="O8" s="69">
        <f t="shared" si="0"/>
        <v>112349</v>
      </c>
      <c r="P8" s="69">
        <f t="shared" si="0"/>
        <v>0</v>
      </c>
      <c r="Q8" s="69">
        <f t="shared" si="0"/>
        <v>0</v>
      </c>
      <c r="R8" s="69">
        <f t="shared" si="0"/>
        <v>527195.94029834517</v>
      </c>
      <c r="S8" s="69">
        <f t="shared" si="0"/>
        <v>0</v>
      </c>
      <c r="T8" s="69">
        <f t="shared" si="0"/>
        <v>182533</v>
      </c>
      <c r="U8" s="69">
        <f t="shared" si="0"/>
        <v>0</v>
      </c>
      <c r="V8" s="69">
        <f t="shared" si="0"/>
        <v>753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1763083.9402983452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252980</v>
      </c>
      <c r="K10" s="132">
        <f>SUMIFS('Unos prihoda i primitaka'!$G$3:$G$501,'Unos prihoda i primitaka'!$C$3:$C$501,"=52",'Unos prihoda i primitaka'!$L$3:$L$501,"=63")</f>
        <v>703796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166763</v>
      </c>
      <c r="O10" s="132">
        <f>SUMIFS('Unos prihoda i primitaka'!$G$3:$G$501,'Unos prihoda i primitaka'!$C$3:$C$501,"=563",'Unos prihoda i primitaka'!$L$3:$L$501,"=63")</f>
        <v>112349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527195.94029834517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1894712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1894712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2859444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2676911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182533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10573189</v>
      </c>
      <c r="E14" s="132">
        <f>SUMIFS('Unos prihoda i primitaka'!$G$3:$G$501,'Unos prihoda i primitaka'!$C$3:$C$501,"=11",'Unos prihoda i primitaka'!$L$3:$L$501,"=67")</f>
        <v>10543760</v>
      </c>
      <c r="F14" s="132">
        <f>SUMIFS('Unos prihoda i primitaka'!$G$3:$G$501,'Unos prihoda i primitaka'!$C$3:$C$501,"=12",'Unos prihoda i primitaka'!$L$3:$L$501,"=67")</f>
        <v>29429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17090428.940298345</v>
      </c>
      <c r="E16" s="4">
        <f t="shared" ref="E16:V16" si="2">SUM(E9:E15)</f>
        <v>10543760</v>
      </c>
      <c r="F16" s="4">
        <f t="shared" si="2"/>
        <v>29429</v>
      </c>
      <c r="G16" s="4">
        <f t="shared" si="2"/>
        <v>2676911</v>
      </c>
      <c r="H16" s="4">
        <f t="shared" si="2"/>
        <v>0</v>
      </c>
      <c r="I16" s="4">
        <f t="shared" si="2"/>
        <v>1894712</v>
      </c>
      <c r="J16" s="4">
        <f t="shared" si="2"/>
        <v>252980</v>
      </c>
      <c r="K16" s="4">
        <f t="shared" si="2"/>
        <v>703796</v>
      </c>
      <c r="L16" s="4">
        <f t="shared" si="2"/>
        <v>0</v>
      </c>
      <c r="M16" s="4">
        <f t="shared" si="2"/>
        <v>0</v>
      </c>
      <c r="N16" s="4">
        <f t="shared" si="2"/>
        <v>166763</v>
      </c>
      <c r="O16" s="4">
        <f t="shared" si="2"/>
        <v>112349</v>
      </c>
      <c r="P16" s="4">
        <f t="shared" si="2"/>
        <v>0</v>
      </c>
      <c r="Q16" s="4">
        <f t="shared" si="2"/>
        <v>0</v>
      </c>
      <c r="R16" s="4">
        <f t="shared" si="2"/>
        <v>527195.94029834517</v>
      </c>
      <c r="S16" s="4">
        <f t="shared" si="2"/>
        <v>0</v>
      </c>
      <c r="T16" s="4">
        <f t="shared" si="2"/>
        <v>182533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753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753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753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753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15921617</v>
      </c>
      <c r="E22" s="69">
        <f t="shared" ref="E22:V22" si="4">+E33+E30</f>
        <v>10591055</v>
      </c>
      <c r="F22" s="69">
        <f t="shared" si="4"/>
        <v>0</v>
      </c>
      <c r="G22" s="69">
        <f t="shared" si="4"/>
        <v>2753454</v>
      </c>
      <c r="H22" s="69">
        <f t="shared" si="4"/>
        <v>0</v>
      </c>
      <c r="I22" s="69">
        <f t="shared" si="4"/>
        <v>1894712</v>
      </c>
      <c r="J22" s="69">
        <f t="shared" si="4"/>
        <v>179489</v>
      </c>
      <c r="K22" s="69">
        <f t="shared" si="4"/>
        <v>477112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25018</v>
      </c>
      <c r="U22" s="69">
        <f t="shared" si="4"/>
        <v>0</v>
      </c>
      <c r="V22" s="69">
        <f t="shared" si="4"/>
        <v>777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656601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179489</v>
      </c>
      <c r="K24" s="132">
        <f>SUMIFS('Unos prihoda i primitaka'!$H$3:$H$501,'Unos prihoda i primitaka'!$C$3:$C$501,"=52",'Unos prihoda i primitaka'!$L$3:$L$501,"=63")</f>
        <v>477112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1894712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1894712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2778472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2753454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25018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10591055</v>
      </c>
      <c r="E28" s="132">
        <f>SUMIFS('Unos prihoda i primitaka'!$H$3:$H$501,'Unos prihoda i primitaka'!$C$3:$C$501,"=11",'Unos prihoda i primitaka'!$L$3:$L$501,"=67")</f>
        <v>10591055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15920840</v>
      </c>
      <c r="E30" s="4">
        <f t="shared" ref="E30:V30" si="6">SUM(E23:E29)</f>
        <v>10591055</v>
      </c>
      <c r="F30" s="4">
        <f t="shared" si="6"/>
        <v>0</v>
      </c>
      <c r="G30" s="4">
        <f t="shared" si="6"/>
        <v>2753454</v>
      </c>
      <c r="H30" s="4">
        <f t="shared" si="6"/>
        <v>0</v>
      </c>
      <c r="I30" s="4">
        <f t="shared" si="6"/>
        <v>1894712</v>
      </c>
      <c r="J30" s="4">
        <f t="shared" si="6"/>
        <v>179489</v>
      </c>
      <c r="K30" s="4">
        <f t="shared" si="6"/>
        <v>477112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25018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777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777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777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777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15839447</v>
      </c>
      <c r="E36" s="69">
        <f t="shared" ref="E36:V36" si="9">+E47+E44</f>
        <v>10638592</v>
      </c>
      <c r="F36" s="69">
        <f t="shared" si="9"/>
        <v>0</v>
      </c>
      <c r="G36" s="69">
        <f t="shared" si="9"/>
        <v>2753454</v>
      </c>
      <c r="H36" s="69">
        <f t="shared" si="9"/>
        <v>0</v>
      </c>
      <c r="I36" s="69">
        <f t="shared" si="9"/>
        <v>1894712</v>
      </c>
      <c r="J36" s="69">
        <f t="shared" si="9"/>
        <v>88909</v>
      </c>
      <c r="K36" s="69">
        <f t="shared" si="9"/>
        <v>437985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25018</v>
      </c>
      <c r="U36" s="69">
        <f t="shared" si="9"/>
        <v>0</v>
      </c>
      <c r="V36" s="69">
        <f t="shared" si="9"/>
        <v>777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526894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88909</v>
      </c>
      <c r="K38" s="132">
        <f>SUMIFS('Unos prihoda i primitaka'!$I$3:$I$501,'Unos prihoda i primitaka'!$C$3:$C$501,"=52",'Unos prihoda i primitaka'!$L$3:$L$501,"=63")</f>
        <v>437985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1894712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1894712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2778472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2753454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25018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10638592</v>
      </c>
      <c r="E42" s="132">
        <f>SUMIFS('Unos prihoda i primitaka'!$I$3:$I$501,'Unos prihoda i primitaka'!$C$3:$C$501,"=11",'Unos prihoda i primitaka'!$L$3:$L$501,"=67")</f>
        <v>10638592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15838670</v>
      </c>
      <c r="E44" s="4">
        <f t="shared" ref="E44:V44" si="10">SUM(E37:E43)</f>
        <v>10638592</v>
      </c>
      <c r="F44" s="4">
        <f t="shared" si="10"/>
        <v>0</v>
      </c>
      <c r="G44" s="4">
        <f t="shared" si="10"/>
        <v>2753454</v>
      </c>
      <c r="H44" s="4">
        <f t="shared" si="10"/>
        <v>0</v>
      </c>
      <c r="I44" s="4">
        <f t="shared" si="10"/>
        <v>1894712</v>
      </c>
      <c r="J44" s="4">
        <f t="shared" si="10"/>
        <v>88909</v>
      </c>
      <c r="K44" s="4">
        <f t="shared" si="10"/>
        <v>437985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25018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777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777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777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777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16525142.940298345</v>
      </c>
      <c r="E4" s="70">
        <f>E5+E13</f>
        <v>10543760</v>
      </c>
      <c r="F4" s="70">
        <f t="shared" ref="F4:W4" si="0">F5+F13</f>
        <v>29429</v>
      </c>
      <c r="G4" s="70">
        <f t="shared" si="0"/>
        <v>2640278</v>
      </c>
      <c r="H4" s="70">
        <f t="shared" si="0"/>
        <v>0</v>
      </c>
      <c r="I4" s="70">
        <f t="shared" si="0"/>
        <v>1363821</v>
      </c>
      <c r="J4" s="70">
        <f t="shared" si="0"/>
        <v>210696</v>
      </c>
      <c r="K4" s="70">
        <f>K5+K13</f>
        <v>747565</v>
      </c>
      <c r="L4" s="70">
        <f t="shared" si="0"/>
        <v>0</v>
      </c>
      <c r="M4" s="70">
        <f t="shared" si="0"/>
        <v>0</v>
      </c>
      <c r="N4" s="70">
        <f t="shared" si="0"/>
        <v>166763</v>
      </c>
      <c r="O4" s="70">
        <f t="shared" si="0"/>
        <v>112349</v>
      </c>
      <c r="P4" s="70">
        <f t="shared" si="0"/>
        <v>0</v>
      </c>
      <c r="Q4" s="70">
        <f t="shared" si="0"/>
        <v>0</v>
      </c>
      <c r="R4" s="70">
        <f t="shared" si="0"/>
        <v>527195.94029834517</v>
      </c>
      <c r="S4" s="70">
        <f t="shared" si="0"/>
        <v>0</v>
      </c>
      <c r="T4" s="70">
        <f t="shared" si="0"/>
        <v>182533</v>
      </c>
      <c r="U4" s="70">
        <f t="shared" si="0"/>
        <v>0</v>
      </c>
      <c r="V4" s="70">
        <f t="shared" si="0"/>
        <v>753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15217631</v>
      </c>
      <c r="E5" s="78">
        <f t="shared" ref="E5:G5" si="2">SUM(E6:E12)</f>
        <v>10526271</v>
      </c>
      <c r="F5" s="78">
        <f t="shared" si="2"/>
        <v>17151</v>
      </c>
      <c r="G5" s="78">
        <f t="shared" si="2"/>
        <v>2323080</v>
      </c>
      <c r="H5" s="78">
        <f>SUM(H6:H12)</f>
        <v>0</v>
      </c>
      <c r="I5" s="78">
        <f t="shared" ref="I5:K5" si="3">SUM(I6:I12)</f>
        <v>1360345</v>
      </c>
      <c r="J5" s="78">
        <f t="shared" si="3"/>
        <v>175192</v>
      </c>
      <c r="K5" s="78">
        <f t="shared" si="3"/>
        <v>583253</v>
      </c>
      <c r="L5" s="78">
        <f>SUM(L6:L12)</f>
        <v>0</v>
      </c>
      <c r="M5" s="78">
        <f t="shared" ref="M5:O5" si="4">SUM(M6:M12)</f>
        <v>0</v>
      </c>
      <c r="N5" s="78">
        <f t="shared" si="4"/>
        <v>97193</v>
      </c>
      <c r="O5" s="78">
        <f t="shared" si="4"/>
        <v>75850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58543</v>
      </c>
      <c r="U5" s="78">
        <f t="shared" si="5"/>
        <v>0</v>
      </c>
      <c r="V5" s="78">
        <f t="shared" si="5"/>
        <v>753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11837423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9711878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795439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1122400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94680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82101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30925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3254270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787420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17151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1459186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234643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80512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500488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97193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18381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58543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753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97054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26973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68455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962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664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26544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26544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2340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2340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1307511.9402983452</v>
      </c>
      <c r="E13" s="79">
        <f t="shared" ref="E13:G13" si="6">SUM(E14:E18)</f>
        <v>17489</v>
      </c>
      <c r="F13" s="79">
        <f t="shared" si="6"/>
        <v>12278</v>
      </c>
      <c r="G13" s="79">
        <f t="shared" si="6"/>
        <v>317198</v>
      </c>
      <c r="H13" s="79">
        <f>SUM(H14:H18)</f>
        <v>0</v>
      </c>
      <c r="I13" s="79">
        <f t="shared" ref="I13:K13" si="7">SUM(I14:I18)</f>
        <v>3476</v>
      </c>
      <c r="J13" s="79">
        <f t="shared" si="7"/>
        <v>35504</v>
      </c>
      <c r="K13" s="79">
        <f t="shared" si="7"/>
        <v>164312</v>
      </c>
      <c r="L13" s="79">
        <f>SUM(L14:L18)</f>
        <v>0</v>
      </c>
      <c r="M13" s="79">
        <f t="shared" ref="M13:O13" si="8">SUM(M14:M18)</f>
        <v>0</v>
      </c>
      <c r="N13" s="79">
        <f t="shared" si="8"/>
        <v>69570</v>
      </c>
      <c r="O13" s="79">
        <f t="shared" si="8"/>
        <v>36499</v>
      </c>
      <c r="P13" s="79">
        <f>SUM(P14:P18)</f>
        <v>0</v>
      </c>
      <c r="Q13" s="79">
        <f>SUM(Q14:Q18)</f>
        <v>0</v>
      </c>
      <c r="R13" s="79">
        <f>SUM(R14:R18)</f>
        <v>527195.94029834517</v>
      </c>
      <c r="S13" s="79">
        <f>SUM(S14:S18)</f>
        <v>0</v>
      </c>
      <c r="T13" s="79">
        <f t="shared" ref="T13:W13" si="9">SUM(T14:T18)</f>
        <v>123990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1864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1864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487068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17489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12278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140083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3476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35504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55479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69570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29199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123990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818579.94029834517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175251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108833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7300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527195.94029834517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15947614</v>
      </c>
      <c r="E21" s="70">
        <f>+E22+E30</f>
        <v>10591055</v>
      </c>
      <c r="F21" s="70">
        <f t="shared" ref="F21:W21" si="11">+F22+F30</f>
        <v>0</v>
      </c>
      <c r="G21" s="70">
        <f t="shared" si="11"/>
        <v>2722127</v>
      </c>
      <c r="H21" s="70">
        <f t="shared" si="11"/>
        <v>0</v>
      </c>
      <c r="I21" s="70">
        <f t="shared" si="11"/>
        <v>1894712</v>
      </c>
      <c r="J21" s="70">
        <f t="shared" si="11"/>
        <v>190672</v>
      </c>
      <c r="K21" s="70">
        <f t="shared" si="11"/>
        <v>523253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25018</v>
      </c>
      <c r="U21" s="70">
        <f t="shared" si="11"/>
        <v>0</v>
      </c>
      <c r="V21" s="70">
        <f t="shared" si="11"/>
        <v>777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15015151</v>
      </c>
      <c r="E22" s="78">
        <f t="shared" ref="E22:W22" si="12">SUM(E23:E29)</f>
        <v>10573566</v>
      </c>
      <c r="F22" s="78">
        <f t="shared" si="12"/>
        <v>0</v>
      </c>
      <c r="G22" s="78">
        <f t="shared" si="12"/>
        <v>2395096</v>
      </c>
      <c r="H22" s="78">
        <f>SUM(H23:H29)</f>
        <v>0</v>
      </c>
      <c r="I22" s="78">
        <f t="shared" si="12"/>
        <v>1402515</v>
      </c>
      <c r="J22" s="78">
        <f t="shared" si="12"/>
        <v>172750</v>
      </c>
      <c r="K22" s="78">
        <f t="shared" si="12"/>
        <v>463793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6654</v>
      </c>
      <c r="U22" s="78">
        <f t="shared" si="12"/>
        <v>0</v>
      </c>
      <c r="V22" s="78">
        <f t="shared" si="12"/>
        <v>777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11858942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9757829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820096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1157194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94680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29143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3055255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788764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1504423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241917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78070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434650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6654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777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98542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26973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70577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992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2412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2412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932463</v>
      </c>
      <c r="E30" s="79">
        <f t="shared" ref="E30:G30" si="13">SUM(E31:E35)</f>
        <v>17489</v>
      </c>
      <c r="F30" s="79">
        <f t="shared" si="13"/>
        <v>0</v>
      </c>
      <c r="G30" s="79">
        <f t="shared" si="13"/>
        <v>327031</v>
      </c>
      <c r="H30" s="79">
        <f>SUM(H31:H35)</f>
        <v>0</v>
      </c>
      <c r="I30" s="79">
        <f t="shared" ref="I30:K30" si="14">SUM(I31:I35)</f>
        <v>492197</v>
      </c>
      <c r="J30" s="79">
        <f t="shared" si="14"/>
        <v>17922</v>
      </c>
      <c r="K30" s="79">
        <f t="shared" si="14"/>
        <v>59460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18364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1922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1922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450055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17489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144426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199030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17922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52824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18364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480486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180683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293167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6636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15865832</v>
      </c>
      <c r="E38" s="70">
        <f>E39+E47</f>
        <v>10638592</v>
      </c>
      <c r="F38" s="70">
        <f t="shared" ref="F38:W38" si="18">F39+F47</f>
        <v>0</v>
      </c>
      <c r="G38" s="70">
        <f t="shared" si="18"/>
        <v>2722127</v>
      </c>
      <c r="H38" s="70">
        <f t="shared" si="18"/>
        <v>0</v>
      </c>
      <c r="I38" s="70">
        <f t="shared" si="18"/>
        <v>1894712</v>
      </c>
      <c r="J38" s="70">
        <f t="shared" si="18"/>
        <v>120010</v>
      </c>
      <c r="K38" s="70">
        <f t="shared" si="18"/>
        <v>464596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25018</v>
      </c>
      <c r="U38" s="70">
        <f t="shared" si="18"/>
        <v>0</v>
      </c>
      <c r="V38" s="70">
        <f t="shared" si="18"/>
        <v>777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14963563</v>
      </c>
      <c r="E39" s="78">
        <f t="shared" ref="E39:G39" si="19">SUM(E40:E46)</f>
        <v>10621103</v>
      </c>
      <c r="F39" s="78">
        <f t="shared" si="19"/>
        <v>0</v>
      </c>
      <c r="G39" s="78">
        <f t="shared" si="19"/>
        <v>2395096</v>
      </c>
      <c r="H39" s="78">
        <f>SUM(H40:H46)</f>
        <v>0</v>
      </c>
      <c r="I39" s="78">
        <f t="shared" ref="I39:K39" si="20">SUM(I40:I46)</f>
        <v>1402515</v>
      </c>
      <c r="J39" s="78">
        <f t="shared" si="20"/>
        <v>119010</v>
      </c>
      <c r="K39" s="78">
        <f t="shared" si="20"/>
        <v>418408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6654</v>
      </c>
      <c r="U39" s="78">
        <f t="shared" si="22"/>
        <v>0</v>
      </c>
      <c r="V39" s="78">
        <f t="shared" si="22"/>
        <v>777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11858729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9804014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820096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1157194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74771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2654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3003880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790116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1504423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241917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44239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415754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6654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777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98542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26973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70577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992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2412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2412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902269</v>
      </c>
      <c r="E47" s="79">
        <f t="shared" ref="E47:G47" si="23">SUM(E48:E52)</f>
        <v>17489</v>
      </c>
      <c r="F47" s="79">
        <f t="shared" si="23"/>
        <v>0</v>
      </c>
      <c r="G47" s="79">
        <f t="shared" si="23"/>
        <v>327031</v>
      </c>
      <c r="H47" s="79">
        <f>SUM(H48:H52)</f>
        <v>0</v>
      </c>
      <c r="I47" s="79">
        <f t="shared" ref="I47:K47" si="24">SUM(I48:I52)</f>
        <v>492197</v>
      </c>
      <c r="J47" s="79">
        <f t="shared" si="24"/>
        <v>1000</v>
      </c>
      <c r="K47" s="79">
        <f t="shared" si="24"/>
        <v>46188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18364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1922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1922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426497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17489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144426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199030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1000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46188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18364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473850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180683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293167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16525142.940298345</v>
      </c>
      <c r="D5" s="339">
        <f t="shared" ref="D5:E5" si="0">+D6+D9+D11+D14+D25+D28+D30</f>
        <v>15947614</v>
      </c>
      <c r="E5" s="339">
        <f t="shared" si="0"/>
        <v>15865832</v>
      </c>
    </row>
    <row r="6" spans="1:193">
      <c r="A6" s="312">
        <v>1</v>
      </c>
      <c r="B6" s="67" t="s">
        <v>5131</v>
      </c>
      <c r="C6" s="338">
        <f>+C7+C8</f>
        <v>10573189</v>
      </c>
      <c r="D6" s="338">
        <f t="shared" ref="D6:E6" si="1">+D7+D8</f>
        <v>10591055</v>
      </c>
      <c r="E6" s="338">
        <f t="shared" si="1"/>
        <v>10638592</v>
      </c>
    </row>
    <row r="7" spans="1:193">
      <c r="A7" s="309">
        <v>11</v>
      </c>
      <c r="B7" s="48" t="s">
        <v>5118</v>
      </c>
      <c r="C7" s="337">
        <f>+'A.2 RASHODI'!E4</f>
        <v>10543760</v>
      </c>
      <c r="D7" s="337">
        <f>+'A.2 RASHODI'!E21</f>
        <v>10591055</v>
      </c>
      <c r="E7" s="337">
        <f>+'A.2 RASHODI'!E38</f>
        <v>10638592</v>
      </c>
    </row>
    <row r="8" spans="1:193">
      <c r="A8" s="309">
        <v>12</v>
      </c>
      <c r="B8" s="48" t="s">
        <v>232</v>
      </c>
      <c r="C8" s="337">
        <f>+'A.2 RASHODI'!F4</f>
        <v>29429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2640278</v>
      </c>
      <c r="D9" s="338">
        <f t="shared" ref="D9:E9" si="2">+D10</f>
        <v>2722127</v>
      </c>
      <c r="E9" s="338">
        <f t="shared" si="2"/>
        <v>2722127</v>
      </c>
    </row>
    <row r="10" spans="1:193">
      <c r="A10" s="309">
        <v>31</v>
      </c>
      <c r="B10" s="48" t="s">
        <v>5119</v>
      </c>
      <c r="C10" s="337">
        <f>+'A.2 RASHODI'!G4</f>
        <v>2640278</v>
      </c>
      <c r="D10" s="337">
        <f>+'A.2 RASHODI'!G21</f>
        <v>2722127</v>
      </c>
      <c r="E10" s="337">
        <f>+'A.2 RASHODI'!G38</f>
        <v>2722127</v>
      </c>
    </row>
    <row r="11" spans="1:193">
      <c r="A11" s="312">
        <v>4</v>
      </c>
      <c r="B11" s="67" t="s">
        <v>5133</v>
      </c>
      <c r="C11" s="338">
        <f>+C12+C13</f>
        <v>1363821</v>
      </c>
      <c r="D11" s="338">
        <f t="shared" ref="D11:E11" si="3">+D12+D13</f>
        <v>1894712</v>
      </c>
      <c r="E11" s="338">
        <f t="shared" si="3"/>
        <v>1894712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1363821</v>
      </c>
      <c r="D13" s="337">
        <f>+'A.2 RASHODI'!I21</f>
        <v>1894712</v>
      </c>
      <c r="E13" s="337">
        <f>+'A.2 RASHODI'!I38</f>
        <v>1894712</v>
      </c>
    </row>
    <row r="14" spans="1:193">
      <c r="A14" s="312">
        <v>5</v>
      </c>
      <c r="B14" s="67" t="s">
        <v>5134</v>
      </c>
      <c r="C14" s="338">
        <f>SUM(C15:C24)</f>
        <v>1764568.9402983452</v>
      </c>
      <c r="D14" s="338">
        <f t="shared" ref="D14:E14" si="4">SUM(D15:D24)</f>
        <v>713925</v>
      </c>
      <c r="E14" s="338">
        <f t="shared" si="4"/>
        <v>584606</v>
      </c>
    </row>
    <row r="15" spans="1:193">
      <c r="A15" s="309">
        <v>51</v>
      </c>
      <c r="B15" s="48" t="s">
        <v>5122</v>
      </c>
      <c r="C15" s="337">
        <f>+'A.2 RASHODI'!J4</f>
        <v>210696</v>
      </c>
      <c r="D15" s="337">
        <f>+'A.2 RASHODI'!J21</f>
        <v>190672</v>
      </c>
      <c r="E15" s="337">
        <f>+'A.2 RASHODI'!J38</f>
        <v>120010</v>
      </c>
    </row>
    <row r="16" spans="1:193">
      <c r="A16" s="309">
        <v>52</v>
      </c>
      <c r="B16" s="48" t="s">
        <v>5123</v>
      </c>
      <c r="C16" s="337">
        <f>+'A.2 RASHODI'!K4</f>
        <v>747565</v>
      </c>
      <c r="D16" s="337">
        <f>+'A.2 RASHODI'!K21</f>
        <v>523253</v>
      </c>
      <c r="E16" s="337">
        <f>+'A.2 RASHODI'!K38</f>
        <v>464596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166763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112349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527195.94029834517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182533</v>
      </c>
      <c r="D25" s="338">
        <f t="shared" ref="D25:E25" si="5">+D26+D27</f>
        <v>25018</v>
      </c>
      <c r="E25" s="338">
        <f t="shared" si="5"/>
        <v>25018</v>
      </c>
    </row>
    <row r="26" spans="1:5">
      <c r="A26" s="309">
        <v>61</v>
      </c>
      <c r="B26" s="48" t="s">
        <v>1684</v>
      </c>
      <c r="C26" s="337">
        <f>+'A.2 RASHODI'!T4</f>
        <v>182533</v>
      </c>
      <c r="D26" s="337">
        <f>+'A.2 RASHODI'!T21</f>
        <v>25018</v>
      </c>
      <c r="E26" s="337">
        <f>+'A.2 RASHODI'!T38</f>
        <v>25018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753</v>
      </c>
      <c r="D28" s="338">
        <f t="shared" ref="D28:E28" si="6">+D29</f>
        <v>777</v>
      </c>
      <c r="E28" s="338">
        <f t="shared" si="6"/>
        <v>777</v>
      </c>
    </row>
    <row r="29" spans="1:5" ht="25.5">
      <c r="A29" s="309">
        <v>71</v>
      </c>
      <c r="B29" s="48" t="s">
        <v>5130</v>
      </c>
      <c r="C29" s="337">
        <f>+'A.2 RASHODI'!V4</f>
        <v>753</v>
      </c>
      <c r="D29" s="337">
        <f>+'A.2 RASHODI'!V21</f>
        <v>777</v>
      </c>
      <c r="E29" s="337">
        <f>+'A.2 RASHODI'!V38</f>
        <v>777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15997601.940298345</v>
      </c>
      <c r="D5" s="70">
        <f t="shared" ref="D5:E5" si="0">+D6+D15+D21+D28+D38+D45+D52+D59+D66+D75</f>
        <v>14866749</v>
      </c>
      <c r="E5" s="70">
        <f t="shared" si="0"/>
        <v>14803088</v>
      </c>
    </row>
    <row r="6" spans="1:193">
      <c r="A6" s="310">
        <v>1</v>
      </c>
      <c r="B6" s="67" t="s">
        <v>5143</v>
      </c>
      <c r="C6" s="338">
        <f>SUM(C7:C14)</f>
        <v>47779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47779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15949822.940298345</v>
      </c>
      <c r="D66" s="345">
        <f>SUM(D67:D74)</f>
        <v>14866749</v>
      </c>
      <c r="E66" s="345">
        <f>SUM(E67:E74)</f>
        <v>14803088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15949822.940298345</v>
      </c>
      <c r="D70" s="337">
        <f>SUMIF('Unos rashoda i izdataka'!$R$3:$R$501,'A.4 RASHODI FUNK'!$A70,'Unos rashoda i izdataka'!$K$3:$K$501)+SUMIF('Unos rashoda P4'!$T$3:$T$501,'A.4 RASHODI FUNK'!$A70,'Unos rashoda P4'!$I$3:$I$501)</f>
        <v>14866749</v>
      </c>
      <c r="E70" s="337">
        <f>SUMIF('Unos rashoda i izdataka'!$R$3:$R$501,'A.4 RASHODI FUNK'!$A70,'Unos rashoda i izdataka'!$L$3:$L$501)+SUMIF('Unos rashoda P4'!$T$3:$T$501,'A.4 RASHODI FUNK'!$A70,'Unos rashoda P4'!$J$3:$J$501)</f>
        <v>14803088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2022-12-12T19:30:55Z</cp:lastPrinted>
  <dcterms:created xsi:type="dcterms:W3CDTF">2018-09-10T07:36:17Z</dcterms:created>
  <dcterms:modified xsi:type="dcterms:W3CDTF">2022-12-16T10:01:17Z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