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Downloads-C\"/>
    </mc:Choice>
  </mc:AlternateContent>
  <xr:revisionPtr revIDLastSave="0" documentId="13_ncr:1_{32423B15-A65D-471C-863A-39F9B0CA1F49}" xr6:coauthVersionLast="47" xr6:coauthVersionMax="47" xr10:uidLastSave="{00000000-0000-0000-0000-000000000000}"/>
  <workbookProtection workbookAlgorithmName="SHA-512" workbookHashValue="OTDInLKg1djYpRiZMoc+pcJCoBRUIMvOwX929q1mT2qCwLqGrcSHd7obU8ltJGj7lZPTnambXw0zsDvLnKz+tw==" workbookSaltValue="1BvbvpAVOoXnFfO+507aCA==" workbookSpinCount="100000" lockStructure="1"/>
  <bookViews>
    <workbookView xWindow="-120" yWindow="-120" windowWidth="38640" windowHeight="2112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II. POSEBNI DIO" sheetId="12" r:id="rId7"/>
    <sheet name="List1" sheetId="13" r:id="rId8"/>
  </sheets>
  <definedNames>
    <definedName name="_xlnm.Print_Area" localSheetId="1">' Račun prihoda i rashoda'!$B$1:$L$149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  <c r="G144" i="3"/>
  <c r="H57" i="12" l="1"/>
  <c r="L25" i="1" l="1"/>
  <c r="L24" i="1"/>
  <c r="H12" i="12" l="1"/>
  <c r="H15" i="12" s="1"/>
  <c r="H19" i="12" s="1"/>
  <c r="H69" i="12"/>
  <c r="H64" i="12"/>
  <c r="H49" i="12"/>
  <c r="H43" i="12"/>
  <c r="H37" i="12"/>
  <c r="H32" i="12"/>
  <c r="H26" i="12"/>
  <c r="H22" i="12"/>
  <c r="H14" i="12"/>
  <c r="H10" i="12"/>
  <c r="I66" i="3"/>
  <c r="H66" i="3"/>
  <c r="D44" i="5"/>
  <c r="D42" i="5"/>
  <c r="D40" i="5"/>
  <c r="D34" i="5"/>
  <c r="D32" i="5"/>
  <c r="D30" i="5"/>
  <c r="D27" i="5"/>
  <c r="D24" i="5"/>
  <c r="D22" i="5"/>
  <c r="D20" i="5"/>
  <c r="D14" i="5"/>
  <c r="D12" i="5"/>
  <c r="D10" i="5"/>
  <c r="D7" i="5"/>
  <c r="D6" i="5" s="1"/>
  <c r="H124" i="3"/>
  <c r="D26" i="5" l="1"/>
  <c r="I36" i="12"/>
  <c r="I28" i="12"/>
  <c r="I29" i="12"/>
  <c r="I30" i="12"/>
  <c r="I31" i="12"/>
  <c r="I27" i="12"/>
  <c r="I24" i="12"/>
  <c r="I25" i="12"/>
  <c r="I23" i="12"/>
  <c r="I21" i="12"/>
  <c r="I20" i="12"/>
  <c r="I38" i="12"/>
  <c r="I39" i="12"/>
  <c r="I42" i="12"/>
  <c r="I44" i="12"/>
  <c r="I45" i="12"/>
  <c r="I46" i="12"/>
  <c r="I47" i="12"/>
  <c r="I48" i="12"/>
  <c r="I50" i="12"/>
  <c r="I51" i="12"/>
  <c r="I52" i="12"/>
  <c r="I53" i="12"/>
  <c r="I54" i="12"/>
  <c r="I55" i="12"/>
  <c r="I56" i="12"/>
  <c r="I58" i="12"/>
  <c r="I59" i="12"/>
  <c r="I60" i="12"/>
  <c r="I61" i="12"/>
  <c r="I62" i="12"/>
  <c r="I63" i="12"/>
  <c r="I65" i="12"/>
  <c r="I66" i="12"/>
  <c r="I68" i="12"/>
  <c r="I71" i="12"/>
  <c r="I74" i="12"/>
  <c r="G69" i="12" l="1"/>
  <c r="I69" i="12" s="1"/>
  <c r="G64" i="12"/>
  <c r="I64" i="12" s="1"/>
  <c r="G57" i="12"/>
  <c r="I57" i="12" s="1"/>
  <c r="G49" i="12"/>
  <c r="I49" i="12" s="1"/>
  <c r="G43" i="12"/>
  <c r="I43" i="12" s="1"/>
  <c r="G32" i="12"/>
  <c r="I32" i="12" s="1"/>
  <c r="G26" i="12"/>
  <c r="I26" i="12" s="1"/>
  <c r="G22" i="12"/>
  <c r="I22" i="12" s="1"/>
  <c r="G14" i="12"/>
  <c r="G37" i="12"/>
  <c r="I37" i="12" s="1"/>
  <c r="F37" i="12"/>
  <c r="F32" i="12"/>
  <c r="F43" i="12"/>
  <c r="F49" i="12"/>
  <c r="F10" i="12"/>
  <c r="F14" i="12"/>
  <c r="F19" i="12"/>
  <c r="F22" i="12"/>
  <c r="F26" i="12"/>
  <c r="F57" i="12"/>
  <c r="F64" i="12"/>
  <c r="F69" i="12"/>
  <c r="F72" i="12"/>
  <c r="I8" i="12"/>
  <c r="I9" i="12"/>
  <c r="G10" i="12"/>
  <c r="I11" i="12"/>
  <c r="I12" i="12"/>
  <c r="I13" i="12"/>
  <c r="I124" i="3"/>
  <c r="I14" i="1" s="1"/>
  <c r="I13" i="1"/>
  <c r="I50" i="3"/>
  <c r="I11" i="1" s="1"/>
  <c r="H29" i="5"/>
  <c r="H41" i="5"/>
  <c r="H43" i="5"/>
  <c r="G17" i="5"/>
  <c r="G18" i="5"/>
  <c r="G19" i="5"/>
  <c r="H17" i="5"/>
  <c r="H18" i="5"/>
  <c r="H19" i="5"/>
  <c r="H38" i="5"/>
  <c r="H39" i="5"/>
  <c r="E34" i="5"/>
  <c r="E14" i="5"/>
  <c r="I10" i="12" l="1"/>
  <c r="C22" i="10" l="1"/>
  <c r="C6" i="10"/>
  <c r="C25" i="10"/>
  <c r="C13" i="8"/>
  <c r="K24" i="1"/>
  <c r="K25" i="1"/>
  <c r="K14" i="3"/>
  <c r="K16" i="3"/>
  <c r="K17" i="3"/>
  <c r="K18" i="3"/>
  <c r="K20" i="3"/>
  <c r="K22" i="3"/>
  <c r="K24" i="3"/>
  <c r="K26" i="3"/>
  <c r="K27" i="3"/>
  <c r="K28" i="3"/>
  <c r="K29" i="3"/>
  <c r="K32" i="3"/>
  <c r="K33" i="3"/>
  <c r="K36" i="3"/>
  <c r="K39" i="3"/>
  <c r="K41" i="3"/>
  <c r="K42" i="3"/>
  <c r="K46" i="3"/>
  <c r="K49" i="3"/>
  <c r="K53" i="3"/>
  <c r="K54" i="3"/>
  <c r="K58" i="3"/>
  <c r="K69" i="3"/>
  <c r="K70" i="3"/>
  <c r="K72" i="3"/>
  <c r="K74" i="3"/>
  <c r="K75" i="3"/>
  <c r="K76" i="3"/>
  <c r="K79" i="3"/>
  <c r="K80" i="3"/>
  <c r="K81" i="3"/>
  <c r="K82" i="3"/>
  <c r="K84" i="3"/>
  <c r="K85" i="3"/>
  <c r="K86" i="3"/>
  <c r="K87" i="3"/>
  <c r="K88" i="3"/>
  <c r="K90" i="3"/>
  <c r="K91" i="3"/>
  <c r="K92" i="3"/>
  <c r="K93" i="3"/>
  <c r="K94" i="3"/>
  <c r="K96" i="3"/>
  <c r="K97" i="3"/>
  <c r="K98" i="3"/>
  <c r="K100" i="3"/>
  <c r="K102" i="3"/>
  <c r="K103" i="3"/>
  <c r="K104" i="3"/>
  <c r="K105" i="3"/>
  <c r="K106" i="3"/>
  <c r="K107" i="3"/>
  <c r="K108" i="3"/>
  <c r="K111" i="3"/>
  <c r="K113" i="3"/>
  <c r="K114" i="3"/>
  <c r="K115" i="3"/>
  <c r="K118" i="3"/>
  <c r="K120" i="3"/>
  <c r="K123" i="3"/>
  <c r="K126" i="3"/>
  <c r="K129" i="3"/>
  <c r="K130" i="3"/>
  <c r="K131" i="3"/>
  <c r="K132" i="3"/>
  <c r="K133" i="3"/>
  <c r="K134" i="3"/>
  <c r="K135" i="3"/>
  <c r="K145" i="3"/>
  <c r="K149" i="3"/>
  <c r="I11" i="6"/>
  <c r="H11" i="6"/>
  <c r="G11" i="6"/>
  <c r="G10" i="6" s="1"/>
  <c r="G117" i="3"/>
  <c r="G110" i="3"/>
  <c r="K144" i="3"/>
  <c r="G148" i="3" l="1"/>
  <c r="G147" i="3" s="1"/>
  <c r="G146" i="3" s="1"/>
  <c r="G22" i="1" s="1"/>
  <c r="G143" i="3"/>
  <c r="G128" i="3"/>
  <c r="J101" i="3"/>
  <c r="G101" i="3"/>
  <c r="G89" i="3"/>
  <c r="G83" i="3"/>
  <c r="K101" i="3" l="1"/>
  <c r="G57" i="3"/>
  <c r="G40" i="3"/>
  <c r="G52" i="3"/>
  <c r="G51" i="3" s="1"/>
  <c r="J52" i="3"/>
  <c r="G35" i="3"/>
  <c r="G31" i="3"/>
  <c r="G13" i="3"/>
  <c r="G15" i="3"/>
  <c r="G19" i="3"/>
  <c r="G21" i="3"/>
  <c r="G23" i="3"/>
  <c r="G25" i="3"/>
  <c r="F33" i="5"/>
  <c r="F31" i="5"/>
  <c r="F22" i="10"/>
  <c r="F6" i="10" s="1"/>
  <c r="F13" i="8"/>
  <c r="G6" i="10" l="1"/>
  <c r="H6" i="10"/>
  <c r="H13" i="8"/>
  <c r="G13" i="8"/>
  <c r="K52" i="3"/>
  <c r="G44" i="3"/>
  <c r="K45" i="3"/>
  <c r="G56" i="3"/>
  <c r="G55" i="3" s="1"/>
  <c r="G21" i="1" s="1"/>
  <c r="G23" i="1" s="1"/>
  <c r="K57" i="3"/>
  <c r="G12" i="3"/>
  <c r="J112" i="3"/>
  <c r="J110" i="3"/>
  <c r="K110" i="3" s="1"/>
  <c r="J128" i="3"/>
  <c r="K128" i="3" s="1"/>
  <c r="J148" i="3"/>
  <c r="J143" i="3"/>
  <c r="K143" i="3" s="1"/>
  <c r="J136" i="3"/>
  <c r="G136" i="3"/>
  <c r="J95" i="3"/>
  <c r="K95" i="3" s="1"/>
  <c r="F37" i="5"/>
  <c r="G38" i="5"/>
  <c r="F7" i="5"/>
  <c r="F24" i="5"/>
  <c r="F16" i="5"/>
  <c r="F15" i="5"/>
  <c r="F14" i="5" s="1"/>
  <c r="F12" i="5"/>
  <c r="J59" i="3"/>
  <c r="J40" i="3"/>
  <c r="K40" i="3" s="1"/>
  <c r="J31" i="3"/>
  <c r="K31" i="3" s="1"/>
  <c r="J25" i="3"/>
  <c r="K25" i="3" s="1"/>
  <c r="J23" i="3"/>
  <c r="K23" i="3" s="1"/>
  <c r="J21" i="3"/>
  <c r="K21" i="3" s="1"/>
  <c r="J19" i="3"/>
  <c r="K19" i="3" s="1"/>
  <c r="J15" i="3"/>
  <c r="K15" i="3" s="1"/>
  <c r="J13" i="3"/>
  <c r="K13" i="3" s="1"/>
  <c r="J44" i="3"/>
  <c r="G37" i="5" l="1"/>
  <c r="H37" i="5"/>
  <c r="K44" i="3"/>
  <c r="J56" i="3"/>
  <c r="J147" i="3"/>
  <c r="L147" i="3" s="1"/>
  <c r="K148" i="3"/>
  <c r="F34" i="5"/>
  <c r="J109" i="3"/>
  <c r="J12" i="3"/>
  <c r="L12" i="3" l="1"/>
  <c r="K12" i="3"/>
  <c r="J55" i="3"/>
  <c r="K56" i="3"/>
  <c r="J146" i="3"/>
  <c r="K147" i="3"/>
  <c r="D34" i="10"/>
  <c r="D25" i="10" s="1"/>
  <c r="D22" i="10"/>
  <c r="J21" i="1" l="1"/>
  <c r="K21" i="1" s="1"/>
  <c r="K55" i="3"/>
  <c r="J22" i="1"/>
  <c r="K146" i="3"/>
  <c r="E22" i="10"/>
  <c r="K22" i="1" l="1"/>
  <c r="L22" i="1"/>
  <c r="E24" i="5"/>
  <c r="E44" i="5"/>
  <c r="H13" i="6"/>
  <c r="H10" i="6" s="1"/>
  <c r="H9" i="6" s="1"/>
  <c r="G13" i="6"/>
  <c r="G9" i="6" s="1"/>
  <c r="J13" i="6"/>
  <c r="I13" i="6"/>
  <c r="I10" i="6" s="1"/>
  <c r="I9" i="6" s="1"/>
  <c r="H18" i="6"/>
  <c r="H17" i="6" s="1"/>
  <c r="H16" i="6" s="1"/>
  <c r="I18" i="6"/>
  <c r="I16" i="6" s="1"/>
  <c r="J18" i="6"/>
  <c r="J17" i="6" s="1"/>
  <c r="J16" i="6" s="1"/>
  <c r="G18" i="6"/>
  <c r="G17" i="6" s="1"/>
  <c r="G16" i="6" s="1"/>
  <c r="G41" i="5"/>
  <c r="G39" i="5"/>
  <c r="G36" i="5"/>
  <c r="G35" i="5"/>
  <c r="G33" i="5"/>
  <c r="G31" i="5"/>
  <c r="F30" i="5"/>
  <c r="G29" i="5"/>
  <c r="G28" i="5"/>
  <c r="F27" i="5"/>
  <c r="G23" i="5"/>
  <c r="G21" i="5"/>
  <c r="G16" i="5"/>
  <c r="G15" i="5"/>
  <c r="G13" i="5"/>
  <c r="G11" i="5"/>
  <c r="G8" i="5"/>
  <c r="K16" i="6" l="1"/>
  <c r="J10" i="6"/>
  <c r="J9" i="6"/>
  <c r="K9" i="6" s="1"/>
  <c r="I65" i="3"/>
  <c r="L16" i="6"/>
  <c r="G26" i="1"/>
  <c r="G138" i="3"/>
  <c r="G127" i="3" s="1"/>
  <c r="G142" i="3"/>
  <c r="G68" i="3"/>
  <c r="G71" i="3"/>
  <c r="G73" i="3"/>
  <c r="G78" i="3"/>
  <c r="G99" i="3"/>
  <c r="G112" i="3"/>
  <c r="J119" i="3"/>
  <c r="G122" i="3"/>
  <c r="G121" i="3" s="1"/>
  <c r="G119" i="3"/>
  <c r="G116" i="3" s="1"/>
  <c r="G109" i="3" l="1"/>
  <c r="K109" i="3" s="1"/>
  <c r="K112" i="3"/>
  <c r="G77" i="3"/>
  <c r="K119" i="3"/>
  <c r="J116" i="3"/>
  <c r="K117" i="3"/>
  <c r="G67" i="3"/>
  <c r="G50" i="3"/>
  <c r="G11" i="1" s="1"/>
  <c r="J48" i="3"/>
  <c r="G43" i="3"/>
  <c r="G34" i="3"/>
  <c r="G30" i="3"/>
  <c r="G48" i="3"/>
  <c r="G47" i="3" s="1"/>
  <c r="G38" i="3"/>
  <c r="C42" i="5"/>
  <c r="C40" i="5"/>
  <c r="C34" i="5"/>
  <c r="C32" i="5"/>
  <c r="C30" i="5"/>
  <c r="G30" i="5" s="1"/>
  <c r="C27" i="5"/>
  <c r="C10" i="5"/>
  <c r="C12" i="5"/>
  <c r="C22" i="5"/>
  <c r="C20" i="5"/>
  <c r="C7" i="5"/>
  <c r="C14" i="5"/>
  <c r="K116" i="3" l="1"/>
  <c r="L116" i="3"/>
  <c r="C6" i="5"/>
  <c r="G66" i="3"/>
  <c r="J47" i="3"/>
  <c r="K47" i="3" s="1"/>
  <c r="K48" i="3"/>
  <c r="G125" i="3"/>
  <c r="G13" i="1"/>
  <c r="C26" i="5"/>
  <c r="G27" i="5"/>
  <c r="G37" i="3"/>
  <c r="G11" i="3" s="1"/>
  <c r="H36" i="5"/>
  <c r="H35" i="5"/>
  <c r="H33" i="5"/>
  <c r="H31" i="5"/>
  <c r="H28" i="5"/>
  <c r="H23" i="5"/>
  <c r="H21" i="5"/>
  <c r="H16" i="5"/>
  <c r="H15" i="5"/>
  <c r="H13" i="5"/>
  <c r="H11" i="5"/>
  <c r="H8" i="5"/>
  <c r="J23" i="1"/>
  <c r="J26" i="1"/>
  <c r="I26" i="1"/>
  <c r="H26" i="1"/>
  <c r="L26" i="1" l="1"/>
  <c r="G124" i="3"/>
  <c r="G14" i="1" s="1"/>
  <c r="K125" i="3"/>
  <c r="G10" i="3"/>
  <c r="G10" i="1"/>
  <c r="G12" i="1" s="1"/>
  <c r="F42" i="5"/>
  <c r="H42" i="5" s="1"/>
  <c r="E42" i="5"/>
  <c r="F40" i="5"/>
  <c r="G40" i="5" s="1"/>
  <c r="E40" i="5"/>
  <c r="G34" i="5"/>
  <c r="F32" i="5"/>
  <c r="E32" i="5"/>
  <c r="E30" i="5"/>
  <c r="E27" i="5"/>
  <c r="F22" i="5"/>
  <c r="G22" i="5" s="1"/>
  <c r="E22" i="5"/>
  <c r="F20" i="5"/>
  <c r="G20" i="5" s="1"/>
  <c r="E20" i="5"/>
  <c r="G14" i="5"/>
  <c r="G12" i="5"/>
  <c r="E12" i="5"/>
  <c r="F10" i="5"/>
  <c r="E10" i="5"/>
  <c r="G7" i="5"/>
  <c r="E7" i="5"/>
  <c r="F6" i="5" l="1"/>
  <c r="G65" i="3"/>
  <c r="G15" i="1" s="1"/>
  <c r="G16" i="1" s="1"/>
  <c r="G27" i="1" s="1"/>
  <c r="G10" i="5"/>
  <c r="E26" i="5"/>
  <c r="E6" i="5"/>
  <c r="G32" i="5"/>
  <c r="F26" i="5"/>
  <c r="G26" i="5" s="1"/>
  <c r="H10" i="5"/>
  <c r="H14" i="5"/>
  <c r="H22" i="5"/>
  <c r="H27" i="5"/>
  <c r="H32" i="5"/>
  <c r="H40" i="5"/>
  <c r="H7" i="5"/>
  <c r="H12" i="5"/>
  <c r="H20" i="5"/>
  <c r="H30" i="5"/>
  <c r="H34" i="5"/>
  <c r="F32" i="10"/>
  <c r="F34" i="10"/>
  <c r="E34" i="10"/>
  <c r="E32" i="10"/>
  <c r="I17" i="12"/>
  <c r="I16" i="12"/>
  <c r="I15" i="12"/>
  <c r="H6" i="5" l="1"/>
  <c r="E6" i="10"/>
  <c r="H26" i="5"/>
  <c r="G6" i="5"/>
  <c r="E25" i="10"/>
  <c r="F25" i="10"/>
  <c r="G25" i="10" l="1"/>
  <c r="H25" i="10"/>
  <c r="H72" i="12"/>
  <c r="G72" i="12"/>
  <c r="G19" i="12"/>
  <c r="H76" i="12" l="1"/>
  <c r="I76" i="12" s="1"/>
  <c r="I72" i="12"/>
  <c r="G76" i="12"/>
  <c r="F76" i="12"/>
  <c r="I14" i="12"/>
  <c r="I19" i="12"/>
  <c r="J99" i="3" l="1"/>
  <c r="K99" i="3" s="1"/>
  <c r="J83" i="3"/>
  <c r="K83" i="3" s="1"/>
  <c r="I11" i="3"/>
  <c r="H11" i="3"/>
  <c r="J51" i="3"/>
  <c r="L51" i="3" s="1"/>
  <c r="J38" i="3"/>
  <c r="K38" i="3" s="1"/>
  <c r="J43" i="3"/>
  <c r="J35" i="3"/>
  <c r="J30" i="3"/>
  <c r="J142" i="3"/>
  <c r="J140" i="3"/>
  <c r="J138" i="3"/>
  <c r="J122" i="3"/>
  <c r="J89" i="3"/>
  <c r="K89" i="3" s="1"/>
  <c r="J78" i="3"/>
  <c r="K78" i="3" s="1"/>
  <c r="J73" i="3"/>
  <c r="K73" i="3" s="1"/>
  <c r="J71" i="3"/>
  <c r="K71" i="3" s="1"/>
  <c r="J68" i="3"/>
  <c r="K68" i="3" s="1"/>
  <c r="J34" i="3" l="1"/>
  <c r="K35" i="3"/>
  <c r="K43" i="3"/>
  <c r="L43" i="3"/>
  <c r="I10" i="3"/>
  <c r="I10" i="1"/>
  <c r="K30" i="3"/>
  <c r="K51" i="3"/>
  <c r="L142" i="3"/>
  <c r="K142" i="3"/>
  <c r="J121" i="3"/>
  <c r="K122" i="3"/>
  <c r="J127" i="3"/>
  <c r="K127" i="3" s="1"/>
  <c r="L109" i="3"/>
  <c r="J50" i="3"/>
  <c r="J37" i="3"/>
  <c r="J77" i="3"/>
  <c r="J67" i="3"/>
  <c r="K67" i="3" l="1"/>
  <c r="J66" i="3"/>
  <c r="K37" i="3"/>
  <c r="L37" i="3"/>
  <c r="L50" i="3"/>
  <c r="K50" i="3"/>
  <c r="L34" i="3"/>
  <c r="K34" i="3"/>
  <c r="L77" i="3"/>
  <c r="K77" i="3"/>
  <c r="L121" i="3"/>
  <c r="K121" i="3"/>
  <c r="J124" i="3"/>
  <c r="L124" i="3" s="1"/>
  <c r="J11" i="1"/>
  <c r="K11" i="1" s="1"/>
  <c r="L67" i="3"/>
  <c r="K66" i="3"/>
  <c r="J11" i="3"/>
  <c r="L127" i="3"/>
  <c r="H65" i="3"/>
  <c r="H10" i="3"/>
  <c r="K11" i="3" l="1"/>
  <c r="L11" i="3"/>
  <c r="J14" i="1"/>
  <c r="K124" i="3"/>
  <c r="J10" i="3"/>
  <c r="J10" i="1"/>
  <c r="J65" i="3"/>
  <c r="J13" i="1"/>
  <c r="K13" i="1" s="1"/>
  <c r="L11" i="1"/>
  <c r="L66" i="3"/>
  <c r="I23" i="1"/>
  <c r="L23" i="1" s="1"/>
  <c r="I15" i="1"/>
  <c r="H15" i="1"/>
  <c r="I12" i="1"/>
  <c r="H12" i="1"/>
  <c r="L14" i="1" l="1"/>
  <c r="K14" i="1"/>
  <c r="L10" i="1"/>
  <c r="K10" i="1"/>
  <c r="K10" i="3"/>
  <c r="L10" i="3"/>
  <c r="L65" i="3"/>
  <c r="K65" i="3"/>
  <c r="L13" i="1"/>
  <c r="J15" i="1"/>
  <c r="J12" i="1"/>
  <c r="H16" i="1"/>
  <c r="H27" i="1" s="1"/>
  <c r="I16" i="1"/>
  <c r="I27" i="1" s="1"/>
  <c r="L12" i="1" l="1"/>
  <c r="K12" i="1"/>
  <c r="L15" i="1"/>
  <c r="K15" i="1"/>
  <c r="J16" i="1"/>
  <c r="J27" i="1" s="1"/>
  <c r="L16" i="1" l="1"/>
</calcChain>
</file>

<file path=xl/sharedStrings.xml><?xml version="1.0" encoding="utf-8"?>
<sst xmlns="http://schemas.openxmlformats.org/spreadsheetml/2006/main" count="376" uniqueCount="234">
  <si>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</si>
  <si>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</si>
  <si>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</si>
  <si>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</si>
  <si>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</si>
  <si>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</si>
  <si>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</si>
  <si>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</si>
  <si>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</si>
  <si>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</si>
  <si>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</si>
  <si>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</si>
  <si>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</si>
  <si>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</si>
  <si>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</si>
  <si>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</si>
  <si>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</si>
  <si>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</si>
  <si>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</si>
  <si>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</si>
  <si>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</si>
  <si>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</si>
  <si>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</si>
  <si>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</si>
  <si>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</si>
  <si>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</si>
  <si>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</si>
  <si>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</si>
  <si>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</si>
  <si>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</si>
  <si>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</si>
  <si>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</si>
  <si>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</si>
  <si>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</si>
  <si>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</si>
  <si>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</si>
  <si>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</si>
  <si>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</si>
  <si>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</si>
  <si>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</si>
  <si>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</si>
  <si>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</si>
  <si>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</si>
  <si>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</si>
  <si>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</si>
  <si>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</si>
  <si>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</si>
  <si>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</si>
  <si>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</si>
  <si>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</si>
  <si>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</si>
  <si>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</si>
  <si>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</si>
  <si>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</si>
  <si>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</si>
  <si>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</si>
  <si>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</si>
  <si>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5=4/3*100</t>
  </si>
  <si>
    <t>UKUPNO PRIMICI</t>
  </si>
  <si>
    <t xml:space="preserve">UKUPNO IZDACI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</si>
  <si>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</si>
  <si>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</si>
  <si>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</si>
  <si>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</si>
  <si>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</si>
  <si>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</si>
  <si>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</si>
  <si>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</si>
  <si>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</si>
  <si>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</si>
  <si>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</si>
  <si>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</si>
  <si>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</si>
  <si>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</si>
  <si>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</si>
  <si>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Pomoći od međunarodnih organizacija te institucija i tijela EU</t>
  </si>
  <si>
    <t>Tekuće pomoći od institucija i tijela  EU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</si>
  <si>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</si>
  <si>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</si>
  <si>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</si>
  <si>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</si>
  <si>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</si>
  <si>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</si>
  <si>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od upravnih i administrativnih pristojbi, pristojbi po posebnim propisima i naknada</t>
  </si>
  <si>
    <t>Prihodi po posebnim propisima</t>
  </si>
  <si>
    <t xml:space="preserve">Ostali nespomenuti prihodi </t>
  </si>
  <si>
    <t>Prihodi iz nadležnog proračuna za financiranje redovne djelatnosti proračunskih korisnika</t>
  </si>
  <si>
    <t>Prihodi iz nadležnog proračuna za financiranje rashoda poslovanja</t>
  </si>
  <si>
    <t>Rashodi za nabavu proizvedene dugotrajne imovine</t>
  </si>
  <si>
    <t>Postrojenja i oprema</t>
  </si>
  <si>
    <t>Uredska oprema i namještaj</t>
  </si>
  <si>
    <t>Komunikacijska oprema</t>
  </si>
  <si>
    <t>Knjige, umjetnička djela i ostale izložbene vrijednosti</t>
  </si>
  <si>
    <t>Knjige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</si>
  <si>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</si>
  <si>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</si>
  <si>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</si>
  <si>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</si>
  <si>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Ostali rashodi</t>
  </si>
  <si>
    <t>Tekuće donacije</t>
  </si>
  <si>
    <t>Tekuće donacije u novcu</t>
  </si>
  <si>
    <t>Financijski rashodi</t>
  </si>
  <si>
    <t>Ostali financijski rashodi</t>
  </si>
  <si>
    <t>Negativne tečajne razlike i razlike zbog primjene valutne klauzule</t>
  </si>
  <si>
    <t>Zatezne kamate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</si>
  <si>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</si>
  <si>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</si>
  <si>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</si>
  <si>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</si>
  <si>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</si>
  <si>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</si>
  <si>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Naknade troškova osobama izvan radnog odnosa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</si>
  <si>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</si>
  <si>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</si>
  <si>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</si>
  <si>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</si>
  <si>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</si>
  <si>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</si>
  <si>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</si>
  <si>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</si>
  <si>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</si>
  <si>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</si>
  <si>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</si>
  <si>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</si>
  <si>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</si>
  <si>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</si>
  <si>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</si>
  <si>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</si>
  <si>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Naknade za prijevoz, za rad na terenu i odvojeni život</t>
  </si>
  <si>
    <t>Stručno usavršavanje zaposlenika</t>
  </si>
  <si>
    <t>Ostale naknade troškova zaposlenima</t>
  </si>
  <si>
    <t>Plaće za posebne uvjete rada</t>
  </si>
  <si>
    <t>Ostali rashodi za zaposlene</t>
  </si>
  <si>
    <t>Doprinosi na plaće</t>
  </si>
  <si>
    <t>Doprinosi za mirovinsko osiguranje</t>
  </si>
  <si>
    <t>Doprinosi za obvezno zdravstveno osiguranje</t>
  </si>
  <si>
    <t>Doprinosi za obvezno osiguranje u slučaju nezaposlenosti</t>
  </si>
  <si>
    <t>Prihodi iz nadležnog proračuna i od HZZO-a temeljem ugovornih obveza</t>
  </si>
  <si>
    <t xml:space="preserve">43 Prihodi za posebne namjene </t>
  </si>
  <si>
    <t>4 Prihodi za posebne namjene</t>
  </si>
  <si>
    <t xml:space="preserve"> 43 Prihodi za posebne namjene </t>
  </si>
  <si>
    <t xml:space="preserve">  51 Pomoći EU</t>
  </si>
  <si>
    <t xml:space="preserve">61 Donacije </t>
  </si>
  <si>
    <t xml:space="preserve"> 71 Prihodi od nefinancijske imovine i nadokn.šteta s osnova osiguranja</t>
  </si>
  <si>
    <t xml:space="preserve">  52 Ostale pomoći </t>
  </si>
  <si>
    <t xml:space="preserve">  61 Donacije </t>
  </si>
  <si>
    <t>Prihodi od pruženih usluga</t>
  </si>
  <si>
    <t>Donacije od pravnih i fizičkih osoba izvan općeg proračuna i povrat donacija po protestiranim jamstvima</t>
  </si>
  <si>
    <t xml:space="preserve">Tekuće pomoći od međunarodnih organizacija </t>
  </si>
  <si>
    <t>Bankarske usluge i usluge platnog prometa</t>
  </si>
  <si>
    <t>AKTIVNOST</t>
  </si>
  <si>
    <t>OPIS AKTIVNOSTI</t>
  </si>
  <si>
    <t>IZVOR</t>
  </si>
  <si>
    <t>OPIS IZVORA</t>
  </si>
  <si>
    <t>SKUPINA RASHODA/ IZDATAKA</t>
  </si>
  <si>
    <t>31</t>
  </si>
  <si>
    <t>32</t>
  </si>
  <si>
    <t>Opći prihodi i primici</t>
  </si>
  <si>
    <t>A621181</t>
  </si>
  <si>
    <t>PRAVOMOĆNE SUDSKE PRESUDE</t>
  </si>
  <si>
    <t>34</t>
  </si>
  <si>
    <t>A622122</t>
  </si>
  <si>
    <t>PROGRAMSKO FINANCIRANJE JAVNIH VISOKIH UČILIŠTA</t>
  </si>
  <si>
    <t>42</t>
  </si>
  <si>
    <t>Pomoći EU</t>
  </si>
  <si>
    <t>Vlastiti prihodi</t>
  </si>
  <si>
    <t>Ostali prihodi za posebne namjene</t>
  </si>
  <si>
    <t>Ostale pomoći</t>
  </si>
  <si>
    <t>Donacije</t>
  </si>
  <si>
    <t>Prihodi od nefin.im.</t>
  </si>
  <si>
    <t>UKUPNO</t>
  </si>
  <si>
    <t>RASHODI PO PROGRAMSKOJ KLASIFIKACIJI</t>
  </si>
  <si>
    <t>K679106</t>
  </si>
  <si>
    <t>OP UČINKOVITI LJUDSKI POTENCIJALI 2014.-2020., PRIORITET 3</t>
  </si>
  <si>
    <t>Sredstva učešća za pomoći</t>
  </si>
  <si>
    <t>Europski socijalni fond (ESF)</t>
  </si>
  <si>
    <t xml:space="preserve"> 561 Europski socijalni fond (ESF)</t>
  </si>
  <si>
    <t>09 Obrazovanje</t>
  </si>
  <si>
    <t xml:space="preserve">  094 Visoka naobrazba</t>
  </si>
  <si>
    <t>Ostali prihodi</t>
  </si>
  <si>
    <t>Kazne, upravne mjere i ostali prihodi</t>
  </si>
  <si>
    <t>Otplata glavnice primljenih kredita i zajmova od kreditnih i ostalih financijskih institucija u javnom sektoru</t>
  </si>
  <si>
    <t>Otplata glavnice primljenih kredita od kreditnih institucija u javnom sektoru</t>
  </si>
  <si>
    <t>81 Namjenski primici od zaduživanja</t>
  </si>
  <si>
    <t>Namjenski primici od zaduživanja</t>
  </si>
  <si>
    <t>Prihodi iz nadležnog proračuna za nabavu nefinancijske imovine</t>
  </si>
  <si>
    <t xml:space="preserve">OSTVARENJE/ IZVRŠENJE 
1.-12.2023. </t>
  </si>
  <si>
    <t>Pomoći od proračunskog korisnika</t>
  </si>
  <si>
    <t>Kapitalni prijenosi između proračunskih korisnika istog proračuna temeljem prijenosa EU sredstava</t>
  </si>
  <si>
    <t>Prihodi od pozitivnih tečajnih razlika</t>
  </si>
  <si>
    <t>Kapitalne donacije</t>
  </si>
  <si>
    <t>Dodatna ulaganja na postrojenju i opremi</t>
  </si>
  <si>
    <t xml:space="preserve">OSTVARENJE/IZVRŠENJE 
1.-12.2023. </t>
  </si>
  <si>
    <t xml:space="preserve"> IZVRŠENJE 
1.-12.2023. </t>
  </si>
  <si>
    <t>2022 SVEUČILIŠTE U ZAGREBU - VETERINARSKI FAKULTET</t>
  </si>
  <si>
    <t xml:space="preserve">OSTVARENJE/IZVRŠENJE 
1.-12.2022. </t>
  </si>
  <si>
    <t xml:space="preserve">OSTVARENJE/ IZVRŠENJE 
1.-12.2022. </t>
  </si>
  <si>
    <t>Napomena:  Iznosi u stupcu "OSTVARENJE/IZVRŠENJE 1.-12.2022." preračunavaju se iz kuna u eure prema fiksnom tečaju konverzije (1 EUR=7,53450 kuna) i po pravilima za preračunavanje i zaokruživanje.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</si>
  <si>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</si>
  <si>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 xml:space="preserve"> IZVRŠENJE 
1.-12.2022. </t>
  </si>
  <si>
    <t>A621001</t>
  </si>
  <si>
    <t>REDOVNA DJELATNOST SVEUČILIŠTA U ZAGREBU</t>
  </si>
  <si>
    <t>A679078</t>
  </si>
  <si>
    <t>EU PROJEKTI SVEUČILIŠTA U ZAGREBU (IZ EVIDENCIJSKIH PRIHODA)</t>
  </si>
  <si>
    <t>A679088</t>
  </si>
  <si>
    <t>REDOVNA DJELATNOST SVEUČILIŠTA U ZAGREBU (IZ EVIDENCIJSKIH PRIHODA)</t>
  </si>
  <si>
    <t>K679084</t>
  </si>
  <si>
    <t>K679116</t>
  </si>
  <si>
    <t>OBNOVA INFRASTRUKTURE I OPREME U PODRUČJU OBRAZOVANJA OŠTEĆENE POTRESOM</t>
  </si>
  <si>
    <t>Fond solidarnosti Europske unije – potres</t>
  </si>
  <si>
    <t>OP KONKURENTNOST I KOHEZIJA 2014.-2020., PRIORITET 1, 9 I 10</t>
  </si>
  <si>
    <t>Europski fond za regionalni razvoj(EFRR)</t>
  </si>
  <si>
    <t>Primljeni krediti i zajmovi od kreditnih i ostalih financijskih institucija</t>
  </si>
  <si>
    <t>Primljeni krediti od kreditnih institucija-kratkoročni</t>
  </si>
  <si>
    <t>Primljeni krediti i zajmovi od kreditnih i ostalih financijskih institucija izvan javnog sektora</t>
  </si>
  <si>
    <t>Primljeni krediti od tuzemnih kreditnih institucija-kratkoročni</t>
  </si>
  <si>
    <t>Kamate na primljene kredite i zajmove od kreditnih i ostalih financijskih institucija</t>
  </si>
  <si>
    <t>Pomoći inozemnim vladama</t>
  </si>
  <si>
    <t>Pomoći dane u inozemstvo u unutar općeg proračuna</t>
  </si>
  <si>
    <t>Tekuće pomoći inozemnim vladama</t>
  </si>
  <si>
    <t>Prijenosi između proračunskih korisnika istog proračuna temeljem prijenosa EU sredstava</t>
  </si>
  <si>
    <t xml:space="preserve">Kamate na primljene kredite i zajmove </t>
  </si>
  <si>
    <t>Naknade za rad predstavničkih i izvršnih tijela, povjerenstava i slično</t>
  </si>
  <si>
    <t>Oprema za održavanje i zaštitu</t>
  </si>
  <si>
    <t>Medicinska i laboratorijska oprema</t>
  </si>
  <si>
    <t>Instrumeni, uređaji i strojevi</t>
  </si>
  <si>
    <t>Sportska i glazbena oprema</t>
  </si>
  <si>
    <t>Uređaji, strojevi i oprema za ostale namjene</t>
  </si>
  <si>
    <t>Prijevozna sredstva</t>
  </si>
  <si>
    <t>Prijevozna sredstva u cestovnom prometu</t>
  </si>
  <si>
    <t xml:space="preserve"> 563 EFRR</t>
  </si>
  <si>
    <t xml:space="preserve"> 576 FSEU</t>
  </si>
  <si>
    <t>Napomena : Iznosi u stupcima "OSTVARENJE/IZVRŠENJE 1.-12. 2023." iskazuju se na dvije decimale.</t>
  </si>
  <si>
    <t>IZVRŠENJE FINANCIJSKOG PLANA PRORAČUNSKOG KORISNIKA DRŽAVNOG PRORAČUNA
ZA 2023.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</si>
</sst>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2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</cellStyleXfs>
  <cellXfs count="21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wrapText="1" indent="1"/>
    </xf>
    <xf numFmtId="0" fontId="8" fillId="2" borderId="3" xfId="0" quotePrefix="1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0" fillId="0" borderId="3" xfId="0" applyBorder="1"/>
    <xf numFmtId="0" fontId="14" fillId="0" borderId="5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3" fontId="5" fillId="3" borderId="3" xfId="0" applyNumberFormat="1" applyFont="1" applyFill="1" applyBorder="1" applyAlignment="1">
      <alignment horizontal="right"/>
    </xf>
    <xf numFmtId="0" fontId="1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8" fillId="0" borderId="3" xfId="2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quotePrefix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 wrapText="1"/>
    </xf>
    <xf numFmtId="0" fontId="8" fillId="0" borderId="3" xfId="1" applyFont="1" applyBorder="1" applyAlignment="1">
      <alignment horizontal="left" vertical="center" wrapText="1"/>
    </xf>
    <xf numFmtId="0" fontId="3" fillId="0" borderId="3" xfId="3" applyBorder="1" applyAlignment="1">
      <alignment horizontal="left" wrapText="1"/>
    </xf>
    <xf numFmtId="0" fontId="3" fillId="0" borderId="3" xfId="3" applyBorder="1" applyAlignment="1">
      <alignment horizontal="left" vertical="center" wrapText="1"/>
    </xf>
    <xf numFmtId="0" fontId="3" fillId="0" borderId="3" xfId="4" applyBorder="1" applyAlignment="1">
      <alignment horizontal="left" wrapText="1"/>
    </xf>
    <xf numFmtId="0" fontId="8" fillId="4" borderId="3" xfId="1" applyFont="1" applyFill="1" applyBorder="1" applyAlignment="1">
      <alignment horizontal="left" vertical="center" wrapText="1"/>
    </xf>
    <xf numFmtId="0" fontId="8" fillId="0" borderId="3" xfId="5" applyBorder="1" applyAlignment="1">
      <alignment vertical="center" wrapText="1"/>
    </xf>
    <xf numFmtId="0" fontId="19" fillId="0" borderId="3" xfId="1" applyFont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4" fontId="0" fillId="0" borderId="3" xfId="0" applyNumberFormat="1" applyBorder="1"/>
    <xf numFmtId="4" fontId="0" fillId="0" borderId="0" xfId="0" applyNumberFormat="1"/>
    <xf numFmtId="4" fontId="3" fillId="0" borderId="0" xfId="0" applyNumberFormat="1" applyFont="1" applyAlignment="1">
      <alignment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4" fontId="0" fillId="5" borderId="3" xfId="0" applyNumberFormat="1" applyFill="1" applyBorder="1"/>
    <xf numFmtId="0" fontId="10" fillId="6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3" fontId="3" fillId="6" borderId="3" xfId="0" applyNumberFormat="1" applyFont="1" applyFill="1" applyBorder="1" applyAlignment="1">
      <alignment horizontal="right"/>
    </xf>
    <xf numFmtId="4" fontId="0" fillId="6" borderId="3" xfId="0" applyNumberFormat="1" applyFill="1" applyBorder="1"/>
    <xf numFmtId="0" fontId="8" fillId="6" borderId="3" xfId="0" quotePrefix="1" applyFont="1" applyFill="1" applyBorder="1" applyAlignment="1">
      <alignment horizontal="left" vertical="center"/>
    </xf>
    <xf numFmtId="0" fontId="10" fillId="6" borderId="3" xfId="0" quotePrefix="1" applyFont="1" applyFill="1" applyBorder="1" applyAlignment="1">
      <alignment horizontal="left" vertical="center"/>
    </xf>
    <xf numFmtId="0" fontId="9" fillId="6" borderId="3" xfId="0" quotePrefix="1" applyFont="1" applyFill="1" applyBorder="1" applyAlignment="1">
      <alignment horizontal="left" vertical="center"/>
    </xf>
    <xf numFmtId="0" fontId="8" fillId="6" borderId="3" xfId="1" applyFont="1" applyFill="1" applyBorder="1" applyAlignment="1">
      <alignment horizontal="left" vertical="center" wrapText="1"/>
    </xf>
    <xf numFmtId="0" fontId="3" fillId="6" borderId="3" xfId="3" applyFill="1" applyBorder="1" applyAlignment="1">
      <alignment horizontal="left" wrapText="1"/>
    </xf>
    <xf numFmtId="0" fontId="3" fillId="6" borderId="3" xfId="3" applyFill="1" applyBorder="1" applyAlignment="1">
      <alignment horizontal="left" vertical="center" wrapText="1"/>
    </xf>
    <xf numFmtId="0" fontId="8" fillId="6" borderId="3" xfId="2" applyFont="1" applyFill="1" applyBorder="1" applyAlignment="1">
      <alignment horizontal="left" vertical="center" wrapText="1"/>
    </xf>
    <xf numFmtId="0" fontId="8" fillId="6" borderId="3" xfId="0" quotePrefix="1" applyFont="1" applyFill="1" applyBorder="1" applyAlignment="1">
      <alignment horizontal="left" vertical="center" wrapText="1"/>
    </xf>
    <xf numFmtId="3" fontId="6" fillId="5" borderId="3" xfId="0" applyNumberFormat="1" applyFont="1" applyFill="1" applyBorder="1"/>
    <xf numFmtId="4" fontId="6" fillId="5" borderId="3" xfId="0" applyNumberFormat="1" applyFont="1" applyFill="1" applyBorder="1"/>
    <xf numFmtId="0" fontId="10" fillId="5" borderId="3" xfId="0" quotePrefix="1" applyFont="1" applyFill="1" applyBorder="1" applyAlignment="1">
      <alignment horizontal="left" vertical="center"/>
    </xf>
    <xf numFmtId="0" fontId="8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3" fontId="17" fillId="5" borderId="3" xfId="0" applyNumberFormat="1" applyFont="1" applyFill="1" applyBorder="1" applyAlignment="1">
      <alignment vertical="center" wrapText="1"/>
    </xf>
    <xf numFmtId="4" fontId="17" fillId="5" borderId="3" xfId="0" applyNumberFormat="1" applyFont="1" applyFill="1" applyBorder="1" applyAlignment="1">
      <alignment vertical="center" wrapText="1"/>
    </xf>
    <xf numFmtId="3" fontId="6" fillId="5" borderId="3" xfId="0" applyNumberFormat="1" applyFont="1" applyFill="1" applyBorder="1" applyAlignment="1">
      <alignment horizontal="right"/>
    </xf>
    <xf numFmtId="0" fontId="10" fillId="5" borderId="3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3" fontId="16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/>
    <xf numFmtId="0" fontId="0" fillId="3" borderId="3" xfId="0" applyFill="1" applyBorder="1" applyAlignment="1">
      <alignment horizontal="center"/>
    </xf>
    <xf numFmtId="3" fontId="1" fillId="3" borderId="3" xfId="0" applyNumberFormat="1" applyFont="1" applyFill="1" applyBorder="1"/>
    <xf numFmtId="4" fontId="1" fillId="3" borderId="3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 applyAlignment="1">
      <alignment horizontal="center"/>
    </xf>
    <xf numFmtId="3" fontId="1" fillId="0" borderId="3" xfId="0" applyNumberFormat="1" applyFont="1" applyBorder="1"/>
    <xf numFmtId="4" fontId="1" fillId="0" borderId="3" xfId="0" applyNumberFormat="1" applyFont="1" applyBorder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3" fontId="0" fillId="6" borderId="3" xfId="0" applyNumberFormat="1" applyFill="1" applyBorder="1"/>
    <xf numFmtId="3" fontId="0" fillId="5" borderId="3" xfId="0" applyNumberFormat="1" applyFill="1" applyBorder="1"/>
    <xf numFmtId="3" fontId="0" fillId="0" borderId="3" xfId="0" applyNumberFormat="1" applyBorder="1"/>
    <xf numFmtId="1" fontId="0" fillId="0" borderId="3" xfId="0" applyNumberFormat="1" applyBorder="1"/>
    <xf numFmtId="3" fontId="6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49" fontId="22" fillId="0" borderId="6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4" fontId="1" fillId="0" borderId="0" xfId="0" applyNumberFormat="1" applyFont="1"/>
    <xf numFmtId="4" fontId="6" fillId="3" borderId="3" xfId="0" applyNumberFormat="1" applyFont="1" applyFill="1" applyBorder="1" applyAlignment="1">
      <alignment horizontal="right" vertical="center" wrapText="1"/>
    </xf>
    <xf numFmtId="4" fontId="3" fillId="2" borderId="3" xfId="0" applyNumberFormat="1" applyFont="1" applyFill="1" applyBorder="1" applyAlignment="1">
      <alignment horizontal="right"/>
    </xf>
    <xf numFmtId="0" fontId="8" fillId="8" borderId="3" xfId="0" quotePrefix="1" applyFont="1" applyFill="1" applyBorder="1" applyAlignment="1">
      <alignment horizontal="left" vertical="center"/>
    </xf>
    <xf numFmtId="0" fontId="10" fillId="8" borderId="3" xfId="0" quotePrefix="1" applyFont="1" applyFill="1" applyBorder="1" applyAlignment="1">
      <alignment horizontal="left" vertical="center"/>
    </xf>
    <xf numFmtId="4" fontId="3" fillId="8" borderId="3" xfId="0" applyNumberFormat="1" applyFont="1" applyFill="1" applyBorder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4" fontId="0" fillId="8" borderId="3" xfId="0" applyNumberFormat="1" applyFill="1" applyBorder="1"/>
    <xf numFmtId="0" fontId="0" fillId="8" borderId="3" xfId="0" applyFill="1" applyBorder="1"/>
    <xf numFmtId="0" fontId="8" fillId="8" borderId="3" xfId="2" applyFont="1" applyFill="1" applyBorder="1" applyAlignment="1">
      <alignment horizontal="left" vertical="center" wrapText="1"/>
    </xf>
    <xf numFmtId="0" fontId="8" fillId="8" borderId="3" xfId="1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4" fontId="6" fillId="8" borderId="3" xfId="0" applyNumberFormat="1" applyFont="1" applyFill="1" applyBorder="1" applyAlignment="1">
      <alignment horizontal="right" wrapText="1"/>
    </xf>
    <xf numFmtId="3" fontId="6" fillId="8" borderId="3" xfId="0" applyNumberFormat="1" applyFont="1" applyFill="1" applyBorder="1" applyAlignment="1">
      <alignment horizontal="right" wrapText="1"/>
    </xf>
    <xf numFmtId="3" fontId="1" fillId="8" borderId="3" xfId="0" applyNumberFormat="1" applyFont="1" applyFill="1" applyBorder="1"/>
    <xf numFmtId="3" fontId="0" fillId="8" borderId="3" xfId="0" applyNumberFormat="1" applyFill="1" applyBorder="1"/>
    <xf numFmtId="3" fontId="23" fillId="0" borderId="3" xfId="0" applyNumberFormat="1" applyFont="1" applyBorder="1"/>
    <xf numFmtId="3" fontId="24" fillId="0" borderId="3" xfId="0" applyNumberFormat="1" applyFont="1" applyBorder="1"/>
    <xf numFmtId="0" fontId="8" fillId="0" borderId="3" xfId="6" applyFont="1" applyBorder="1" applyAlignment="1">
      <alignment horizontal="left" vertical="center" wrapText="1"/>
    </xf>
    <xf numFmtId="0" fontId="8" fillId="0" borderId="3" xfId="7" applyFont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left" vertical="center" wrapText="1"/>
    </xf>
    <xf numFmtId="0" fontId="8" fillId="8" borderId="3" xfId="6" applyFont="1" applyFill="1" applyBorder="1" applyAlignment="1">
      <alignment horizontal="left" vertical="center" wrapText="1"/>
    </xf>
    <xf numFmtId="3" fontId="3" fillId="8" borderId="3" xfId="0" applyNumberFormat="1" applyFont="1" applyFill="1" applyBorder="1" applyAlignment="1">
      <alignment horizontal="right" wrapText="1"/>
    </xf>
    <xf numFmtId="0" fontId="10" fillId="9" borderId="3" xfId="0" applyFont="1" applyFill="1" applyBorder="1" applyAlignment="1">
      <alignment horizontal="left" vertical="center" wrapText="1"/>
    </xf>
    <xf numFmtId="0" fontId="10" fillId="9" borderId="3" xfId="0" quotePrefix="1" applyFont="1" applyFill="1" applyBorder="1" applyAlignment="1">
      <alignment horizontal="left" vertical="center"/>
    </xf>
    <xf numFmtId="0" fontId="10" fillId="9" borderId="3" xfId="6" applyFont="1" applyFill="1" applyBorder="1" applyAlignment="1">
      <alignment horizontal="left" vertical="center" wrapText="1"/>
    </xf>
    <xf numFmtId="3" fontId="6" fillId="9" borderId="3" xfId="0" applyNumberFormat="1" applyFont="1" applyFill="1" applyBorder="1" applyAlignment="1">
      <alignment horizontal="right"/>
    </xf>
    <xf numFmtId="3" fontId="6" fillId="9" borderId="3" xfId="0" applyNumberFormat="1" applyFont="1" applyFill="1" applyBorder="1" applyAlignment="1">
      <alignment horizontal="right" wrapText="1"/>
    </xf>
    <xf numFmtId="4" fontId="1" fillId="9" borderId="3" xfId="0" applyNumberFormat="1" applyFont="1" applyFill="1" applyBorder="1"/>
    <xf numFmtId="0" fontId="1" fillId="9" borderId="3" xfId="0" applyFont="1" applyFill="1" applyBorder="1"/>
    <xf numFmtId="0" fontId="10" fillId="9" borderId="3" xfId="0" quotePrefix="1" applyFont="1" applyFill="1" applyBorder="1" applyAlignment="1">
      <alignment horizontal="left" vertical="center" wrapText="1"/>
    </xf>
    <xf numFmtId="0" fontId="8" fillId="8" borderId="3" xfId="0" quotePrefix="1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vertical="center"/>
    </xf>
    <xf numFmtId="3" fontId="1" fillId="7" borderId="7" xfId="0" applyNumberFormat="1" applyFont="1" applyFill="1" applyBorder="1" applyAlignment="1">
      <alignment vertical="center"/>
    </xf>
    <xf numFmtId="4" fontId="1" fillId="7" borderId="7" xfId="0" applyNumberFormat="1" applyFont="1" applyFill="1" applyBorder="1" applyAlignment="1">
      <alignment vertical="center"/>
    </xf>
    <xf numFmtId="3" fontId="1" fillId="3" borderId="8" xfId="0" applyNumberFormat="1" applyFont="1" applyFill="1" applyBorder="1"/>
    <xf numFmtId="0" fontId="1" fillId="10" borderId="3" xfId="0" applyFont="1" applyFill="1" applyBorder="1" applyAlignment="1">
      <alignment horizontal="center"/>
    </xf>
    <xf numFmtId="0" fontId="1" fillId="10" borderId="3" xfId="0" applyFont="1" applyFill="1" applyBorder="1"/>
    <xf numFmtId="0" fontId="0" fillId="10" borderId="3" xfId="0" applyFill="1" applyBorder="1"/>
    <xf numFmtId="4" fontId="0" fillId="10" borderId="3" xfId="0" applyNumberFormat="1" applyFill="1" applyBorder="1"/>
    <xf numFmtId="3" fontId="1" fillId="10" borderId="3" xfId="0" applyNumberFormat="1" applyFont="1" applyFill="1" applyBorder="1"/>
    <xf numFmtId="0" fontId="0" fillId="10" borderId="3" xfId="0" applyFill="1" applyBorder="1" applyAlignment="1">
      <alignment horizontal="center"/>
    </xf>
    <xf numFmtId="2" fontId="0" fillId="0" borderId="0" xfId="0" applyNumberFormat="1"/>
    <xf numFmtId="3" fontId="0" fillId="0" borderId="0" xfId="0" applyNumberFormat="1"/>
    <xf numFmtId="3" fontId="2" fillId="0" borderId="0" xfId="0" applyNumberFormat="1" applyFont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wrapText="1"/>
    </xf>
    <xf numFmtId="0" fontId="0" fillId="0" borderId="3" xfId="0" applyBorder="1" applyAlignment="1">
      <alignment wrapText="1"/>
    </xf>
    <xf numFmtId="3" fontId="8" fillId="6" borderId="3" xfId="0" applyNumberFormat="1" applyFont="1" applyFill="1" applyBorder="1" applyAlignment="1">
      <alignment horizontal="right"/>
    </xf>
    <xf numFmtId="1" fontId="1" fillId="0" borderId="3" xfId="0" applyNumberFormat="1" applyFont="1" applyBorder="1"/>
    <xf numFmtId="1" fontId="0" fillId="8" borderId="3" xfId="0" applyNumberFormat="1" applyFill="1" applyBorder="1"/>
    <xf numFmtId="4" fontId="23" fillId="0" borderId="3" xfId="0" applyNumberFormat="1" applyFont="1" applyBorder="1"/>
    <xf numFmtId="4" fontId="0" fillId="9" borderId="3" xfId="0" applyNumberFormat="1" applyFill="1" applyBorder="1"/>
    <xf numFmtId="4" fontId="6" fillId="9" borderId="3" xfId="0" applyNumberFormat="1" applyFont="1" applyFill="1" applyBorder="1" applyAlignment="1">
      <alignment horizontal="right"/>
    </xf>
    <xf numFmtId="4" fontId="10" fillId="0" borderId="3" xfId="0" applyNumberFormat="1" applyFont="1" applyBorder="1" applyAlignment="1">
      <alignment vertical="center"/>
    </xf>
    <xf numFmtId="4" fontId="10" fillId="0" borderId="3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8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7" fillId="3" borderId="3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wrapText="1"/>
    </xf>
    <xf numFmtId="0" fontId="16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4" xfId="0" applyFont="1" applyBorder="1" applyAlignment="1">
      <alignment horizontal="center"/>
    </xf>
  </cellXfs>
  <cellStyles count="8">
    <cellStyle name="Normal" xfId="0" builtinId="0"/>
    <cellStyle name="Normalno 2" xfId="5" xr:uid="{00000000-0005-0000-0000-000001000000}"/>
    <cellStyle name="Obično_List1" xfId="4" xr:uid="{00000000-0005-0000-0000-000002000000}"/>
    <cellStyle name="Obično_List4" xfId="1" xr:uid="{00000000-0005-0000-0000-000003000000}"/>
    <cellStyle name="Obično_List5" xfId="3" xr:uid="{00000000-0005-0000-0000-000004000000}"/>
    <cellStyle name="Obično_List6" xfId="6" xr:uid="{00000000-0005-0000-0000-000005000000}"/>
    <cellStyle name="Obično_List7" xfId="2" xr:uid="{00000000-0005-0000-0000-000006000000}"/>
    <cellStyle name="Obično_List9" xfId="7" xr:uid="{00000000-0005-0000-0000-000007000000}"/>
  </cellStyles>
  <dxfs count="0"/>
  <tableStyles count="0" defaultTableStyle="TableStyleMedium2" defaultPivotStyle="PivotStyleLight16"/>
  <colors>
    <mruColors>
      <color rgb="FFDDEBF7"/>
      <color rgb="FFFFE699"/>
      <color rgb="FFBDD7E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tabSelected="1" topLeftCell="A4" workbookViewId="0">
      <selection activeCell="A4" sqref="A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81" t="s">
        <v>233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81" t="s">
        <v>16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81" t="s">
        <v>66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30"/>
    </row>
    <row r="6" spans="2:13" ht="18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30"/>
    </row>
    <row r="7" spans="2:13" ht="18" customHeight="1" x14ac:dyDescent="0.25">
      <c r="B7" s="197" t="s">
        <v>74</v>
      </c>
      <c r="C7" s="197"/>
      <c r="D7" s="197"/>
      <c r="E7" s="197"/>
      <c r="F7" s="197"/>
      <c r="G7" s="5"/>
      <c r="H7" s="6"/>
      <c r="I7" s="6"/>
      <c r="J7" s="6"/>
      <c r="K7" s="35"/>
      <c r="L7" s="35"/>
    </row>
    <row r="8" spans="2:13" ht="25.5" x14ac:dyDescent="0.25">
      <c r="B8" s="191" t="s">
        <v>7</v>
      </c>
      <c r="C8" s="191"/>
      <c r="D8" s="191"/>
      <c r="E8" s="191"/>
      <c r="F8" s="191"/>
      <c r="G8" s="33" t="s">
        <v>195</v>
      </c>
      <c r="H8" s="33" t="s">
        <v>65</v>
      </c>
      <c r="I8" s="33" t="s">
        <v>62</v>
      </c>
      <c r="J8" s="33" t="s">
        <v>192</v>
      </c>
      <c r="K8" s="33" t="s">
        <v>34</v>
      </c>
      <c r="L8" s="33" t="s">
        <v>63</v>
      </c>
    </row>
    <row r="9" spans="2:13" x14ac:dyDescent="0.25">
      <c r="B9" s="192">
        <v>1</v>
      </c>
      <c r="C9" s="192"/>
      <c r="D9" s="192"/>
      <c r="E9" s="192"/>
      <c r="F9" s="193"/>
      <c r="G9" s="39">
        <v>2</v>
      </c>
      <c r="H9" s="38">
        <v>3</v>
      </c>
      <c r="I9" s="38">
        <v>4</v>
      </c>
      <c r="J9" s="38">
        <v>5</v>
      </c>
      <c r="K9" s="38" t="s">
        <v>50</v>
      </c>
      <c r="L9" s="38" t="s">
        <v>51</v>
      </c>
    </row>
    <row r="10" spans="2:13" x14ac:dyDescent="0.25">
      <c r="B10" s="187" t="s">
        <v>36</v>
      </c>
      <c r="C10" s="188"/>
      <c r="D10" s="188"/>
      <c r="E10" s="188"/>
      <c r="F10" s="189"/>
      <c r="G10" s="175">
        <f>' Račun prihoda i rashoda'!G11</f>
        <v>15785707.939999999</v>
      </c>
      <c r="H10" s="21">
        <v>17492308</v>
      </c>
      <c r="I10" s="21">
        <f>' Račun prihoda i rashoda'!I11</f>
        <v>17492308</v>
      </c>
      <c r="J10" s="106">
        <f>' Račun prihoda i rashoda'!J11</f>
        <v>17218798.52</v>
      </c>
      <c r="K10" s="21">
        <f>J10/G10*100</f>
        <v>109.07840551369026</v>
      </c>
      <c r="L10" s="21">
        <f t="shared" ref="L10:L16" si="0">J10/I10*100</f>
        <v>98.436401417125737</v>
      </c>
    </row>
    <row r="11" spans="2:13" x14ac:dyDescent="0.25">
      <c r="B11" s="190" t="s">
        <v>35</v>
      </c>
      <c r="C11" s="189"/>
      <c r="D11" s="189"/>
      <c r="E11" s="189"/>
      <c r="F11" s="189"/>
      <c r="G11" s="175">
        <f>' Račun prihoda i rashoda'!G50</f>
        <v>4397.1899999999996</v>
      </c>
      <c r="H11" s="21">
        <v>753</v>
      </c>
      <c r="I11" s="21">
        <f>' Račun prihoda i rashoda'!I50</f>
        <v>753</v>
      </c>
      <c r="J11" s="106">
        <f>' Račun prihoda i rashoda'!J50</f>
        <v>398.15</v>
      </c>
      <c r="K11" s="21">
        <f t="shared" ref="K11:K15" si="1">J11/G11*100</f>
        <v>9.0546462627268784</v>
      </c>
      <c r="L11" s="21">
        <f t="shared" si="0"/>
        <v>52.875166002656037</v>
      </c>
    </row>
    <row r="12" spans="2:13" x14ac:dyDescent="0.25">
      <c r="B12" s="184" t="s">
        <v>0</v>
      </c>
      <c r="C12" s="185"/>
      <c r="D12" s="185"/>
      <c r="E12" s="185"/>
      <c r="F12" s="186"/>
      <c r="G12" s="107">
        <f>SUM(G10:G11)</f>
        <v>15790105.129999999</v>
      </c>
      <c r="H12" s="20">
        <f>SUM(H10:H11)</f>
        <v>17493061</v>
      </c>
      <c r="I12" s="20">
        <f>SUM(I10:I11)</f>
        <v>17493061</v>
      </c>
      <c r="J12" s="107">
        <f>SUM(J10:J11)</f>
        <v>17219196.669999998</v>
      </c>
      <c r="K12" s="20">
        <f t="shared" si="1"/>
        <v>109.05055114094735</v>
      </c>
      <c r="L12" s="20">
        <f t="shared" si="0"/>
        <v>98.434440204604542</v>
      </c>
    </row>
    <row r="13" spans="2:13" x14ac:dyDescent="0.25">
      <c r="B13" s="196" t="s">
        <v>37</v>
      </c>
      <c r="C13" s="188"/>
      <c r="D13" s="188"/>
      <c r="E13" s="188"/>
      <c r="F13" s="188"/>
      <c r="G13" s="176">
        <f>' Račun prihoda i rashoda'!G66</f>
        <v>15163023.949999997</v>
      </c>
      <c r="H13" s="21">
        <v>15921938</v>
      </c>
      <c r="I13" s="21">
        <f>' Račun prihoda i rashoda'!I66</f>
        <v>15921938</v>
      </c>
      <c r="J13" s="106">
        <f>' Račun prihoda i rashoda'!J66</f>
        <v>15928363.320000002</v>
      </c>
      <c r="K13" s="21">
        <f t="shared" si="1"/>
        <v>105.04740592987064</v>
      </c>
      <c r="L13" s="21">
        <f t="shared" si="0"/>
        <v>100.04035513767234</v>
      </c>
    </row>
    <row r="14" spans="2:13" x14ac:dyDescent="0.25">
      <c r="B14" s="190" t="s">
        <v>38</v>
      </c>
      <c r="C14" s="189"/>
      <c r="D14" s="189"/>
      <c r="E14" s="189"/>
      <c r="F14" s="189"/>
      <c r="G14" s="175">
        <f>' Račun prihoda i rashoda'!G124</f>
        <v>1096924.04</v>
      </c>
      <c r="H14" s="21">
        <v>1279329</v>
      </c>
      <c r="I14" s="21">
        <f>' Račun prihoda i rashoda'!I124</f>
        <v>1279329</v>
      </c>
      <c r="J14" s="106">
        <f>' Račun prihoda i rashoda'!J124</f>
        <v>823412.53999999992</v>
      </c>
      <c r="K14" s="21">
        <f t="shared" si="1"/>
        <v>75.065593420671135</v>
      </c>
      <c r="L14" s="21">
        <f t="shared" si="0"/>
        <v>64.362844897598663</v>
      </c>
    </row>
    <row r="15" spans="2:13" x14ac:dyDescent="0.25">
      <c r="B15" s="23" t="s">
        <v>1</v>
      </c>
      <c r="C15" s="24"/>
      <c r="D15" s="24"/>
      <c r="E15" s="24"/>
      <c r="F15" s="24"/>
      <c r="G15" s="107">
        <f>SUM(G13:G14)</f>
        <v>16259947.989999998</v>
      </c>
      <c r="H15" s="20">
        <f>SUM(H13:H14)</f>
        <v>17201267</v>
      </c>
      <c r="I15" s="20">
        <f>SUM(I13:I14)</f>
        <v>17201267</v>
      </c>
      <c r="J15" s="107">
        <f>SUM(J13:J14)</f>
        <v>16751775.860000001</v>
      </c>
      <c r="K15" s="20">
        <f t="shared" si="1"/>
        <v>103.02478132342416</v>
      </c>
      <c r="L15" s="20">
        <f t="shared" si="0"/>
        <v>97.386871908912298</v>
      </c>
    </row>
    <row r="16" spans="2:13" x14ac:dyDescent="0.25">
      <c r="B16" s="195" t="s">
        <v>2</v>
      </c>
      <c r="C16" s="185"/>
      <c r="D16" s="185"/>
      <c r="E16" s="185"/>
      <c r="F16" s="185"/>
      <c r="G16" s="108">
        <f>G12-G15</f>
        <v>-469842.8599999994</v>
      </c>
      <c r="H16" s="22">
        <f>H12-H15</f>
        <v>291794</v>
      </c>
      <c r="I16" s="22">
        <f>I12-I15</f>
        <v>291794</v>
      </c>
      <c r="J16" s="108">
        <f>J12-J15</f>
        <v>467420.8099999968</v>
      </c>
      <c r="K16" s="20"/>
      <c r="L16" s="20">
        <f t="shared" si="0"/>
        <v>160.18862964968326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97" t="s">
        <v>71</v>
      </c>
      <c r="C18" s="197"/>
      <c r="D18" s="197"/>
      <c r="E18" s="197"/>
      <c r="F18" s="197"/>
      <c r="G18" s="7"/>
      <c r="H18" s="7"/>
      <c r="I18" s="7"/>
      <c r="J18" s="7"/>
      <c r="K18" s="1"/>
      <c r="L18" s="1"/>
      <c r="M18" s="1"/>
    </row>
    <row r="19" spans="1:49" ht="25.5" x14ac:dyDescent="0.25">
      <c r="B19" s="191" t="s">
        <v>7</v>
      </c>
      <c r="C19" s="191"/>
      <c r="D19" s="191"/>
      <c r="E19" s="191"/>
      <c r="F19" s="191"/>
      <c r="G19" s="33" t="s">
        <v>195</v>
      </c>
      <c r="H19" s="2" t="s">
        <v>65</v>
      </c>
      <c r="I19" s="2" t="s">
        <v>62</v>
      </c>
      <c r="J19" s="2" t="s">
        <v>192</v>
      </c>
      <c r="K19" s="2" t="s">
        <v>34</v>
      </c>
      <c r="L19" s="2" t="s">
        <v>63</v>
      </c>
    </row>
    <row r="20" spans="1:49" x14ac:dyDescent="0.25">
      <c r="B20" s="198">
        <v>1</v>
      </c>
      <c r="C20" s="199"/>
      <c r="D20" s="199"/>
      <c r="E20" s="199"/>
      <c r="F20" s="199"/>
      <c r="G20" s="40">
        <v>2</v>
      </c>
      <c r="H20" s="38">
        <v>3</v>
      </c>
      <c r="I20" s="38">
        <v>4</v>
      </c>
      <c r="J20" s="38">
        <v>5</v>
      </c>
      <c r="K20" s="38" t="s">
        <v>50</v>
      </c>
      <c r="L20" s="38" t="s">
        <v>51</v>
      </c>
    </row>
    <row r="21" spans="1:49" ht="15.75" customHeight="1" x14ac:dyDescent="0.25">
      <c r="B21" s="187" t="s">
        <v>39</v>
      </c>
      <c r="C21" s="200"/>
      <c r="D21" s="200"/>
      <c r="E21" s="200"/>
      <c r="F21" s="200"/>
      <c r="G21" s="177">
        <f>' Račun prihoda i rashoda'!G55</f>
        <v>530891.23</v>
      </c>
      <c r="H21" s="21">
        <v>0</v>
      </c>
      <c r="I21" s="21">
        <v>0</v>
      </c>
      <c r="J21" s="106">
        <f>' Račun prihoda i rashoda'!J55</f>
        <v>68400</v>
      </c>
      <c r="K21" s="21">
        <f>J21/G21*100</f>
        <v>12.883995088786831</v>
      </c>
      <c r="L21" s="21"/>
    </row>
    <row r="22" spans="1:49" x14ac:dyDescent="0.25">
      <c r="B22" s="187" t="s">
        <v>40</v>
      </c>
      <c r="C22" s="188"/>
      <c r="D22" s="188"/>
      <c r="E22" s="188"/>
      <c r="F22" s="188"/>
      <c r="G22" s="178">
        <f>' Račun prihoda i rashoda'!G146</f>
        <v>29240.79</v>
      </c>
      <c r="H22" s="21">
        <v>561276</v>
      </c>
      <c r="I22" s="21">
        <v>561276</v>
      </c>
      <c r="J22" s="106">
        <f>' Račun prihoda i rashoda'!J146</f>
        <v>556330.88</v>
      </c>
      <c r="K22" s="21">
        <f t="shared" ref="K22:K25" si="2">J22/G22*100</f>
        <v>1902.5849848789996</v>
      </c>
      <c r="L22" s="21">
        <f>J22/I22*100</f>
        <v>99.118950391607697</v>
      </c>
    </row>
    <row r="23" spans="1:49" ht="15" customHeight="1" x14ac:dyDescent="0.25">
      <c r="B23" s="201" t="s">
        <v>64</v>
      </c>
      <c r="C23" s="202"/>
      <c r="D23" s="202"/>
      <c r="E23" s="202"/>
      <c r="F23" s="203"/>
      <c r="G23" s="179">
        <f>G21-G22</f>
        <v>501650.44</v>
      </c>
      <c r="H23" s="119">
        <v>-561276</v>
      </c>
      <c r="I23" s="22">
        <f>I21-I22</f>
        <v>-561276</v>
      </c>
      <c r="J23" s="108">
        <f>J21-J22</f>
        <v>-487930.88</v>
      </c>
      <c r="K23" s="20"/>
      <c r="L23" s="119">
        <f>J23/I23*100</f>
        <v>86.93243252873809</v>
      </c>
    </row>
    <row r="24" spans="1:49" s="42" customFormat="1" ht="15" customHeight="1" x14ac:dyDescent="0.25">
      <c r="A24"/>
      <c r="B24" s="187" t="s">
        <v>22</v>
      </c>
      <c r="C24" s="188"/>
      <c r="D24" s="188"/>
      <c r="E24" s="188"/>
      <c r="F24" s="188"/>
      <c r="G24" s="177">
        <v>440838</v>
      </c>
      <c r="H24" s="21">
        <v>472645</v>
      </c>
      <c r="I24" s="21">
        <v>472645</v>
      </c>
      <c r="J24" s="120">
        <v>472645.58</v>
      </c>
      <c r="K24" s="21">
        <f t="shared" si="2"/>
        <v>107.21525367595352</v>
      </c>
      <c r="L24" s="21">
        <f>J24/I24*100</f>
        <v>100.00012271366458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2" customFormat="1" ht="15" customHeight="1" x14ac:dyDescent="0.25">
      <c r="A25"/>
      <c r="B25" s="187" t="s">
        <v>70</v>
      </c>
      <c r="C25" s="188"/>
      <c r="D25" s="188"/>
      <c r="E25" s="188"/>
      <c r="F25" s="188"/>
      <c r="G25" s="106">
        <v>-472645.58</v>
      </c>
      <c r="H25" s="21">
        <v>-203163</v>
      </c>
      <c r="I25" s="21">
        <v>-203163</v>
      </c>
      <c r="J25" s="106">
        <v>-452135.51</v>
      </c>
      <c r="K25" s="21">
        <f t="shared" si="2"/>
        <v>95.660581444557252</v>
      </c>
      <c r="L25" s="21">
        <f>J25/I25*100</f>
        <v>222.54815591421666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0" customFormat="1" x14ac:dyDescent="0.25">
      <c r="A26" s="49"/>
      <c r="B26" s="201" t="s">
        <v>72</v>
      </c>
      <c r="C26" s="202"/>
      <c r="D26" s="202"/>
      <c r="E26" s="202"/>
      <c r="F26" s="203"/>
      <c r="G26" s="121">
        <f>SUM(G24+G25)</f>
        <v>-31807.580000000016</v>
      </c>
      <c r="H26" s="119">
        <f>SUM(H24+H25)</f>
        <v>269482</v>
      </c>
      <c r="I26" s="119">
        <f>SUM(I24+I25)</f>
        <v>269482</v>
      </c>
      <c r="J26" s="121">
        <f>SUM(J24+J25)</f>
        <v>20510.070000000007</v>
      </c>
      <c r="K26" s="20"/>
      <c r="L26" s="20">
        <f>J26/I26*100</f>
        <v>7.6109239207071369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 ht="15.75" x14ac:dyDescent="0.25">
      <c r="B27" s="194" t="s">
        <v>73</v>
      </c>
      <c r="C27" s="194"/>
      <c r="D27" s="194"/>
      <c r="E27" s="194"/>
      <c r="F27" s="194"/>
      <c r="G27" s="180">
        <f>G16+G23+G26</f>
        <v>5.8207660913467407E-10</v>
      </c>
      <c r="H27" s="167">
        <f t="shared" ref="H27:J27" si="3">H16+H23+H26</f>
        <v>0</v>
      </c>
      <c r="I27" s="167">
        <f t="shared" si="3"/>
        <v>0</v>
      </c>
      <c r="J27" s="180">
        <f t="shared" si="3"/>
        <v>-3.2014213502407074E-9</v>
      </c>
      <c r="K27" s="43"/>
      <c r="L27" s="43"/>
    </row>
    <row r="29" spans="1:49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 x14ac:dyDescent="0.25">
      <c r="B30" s="182" t="s">
        <v>197</v>
      </c>
      <c r="C30" s="182"/>
      <c r="D30" s="182"/>
      <c r="E30" s="182"/>
      <c r="F30" s="182"/>
      <c r="G30" s="182"/>
      <c r="H30" s="182"/>
      <c r="I30" s="182"/>
      <c r="J30" s="182"/>
      <c r="K30" s="182"/>
      <c r="L30" s="182"/>
    </row>
    <row r="31" spans="1:49" ht="15" customHeight="1" x14ac:dyDescent="0.25">
      <c r="B31" s="182" t="s">
        <v>232</v>
      </c>
      <c r="C31" s="182"/>
      <c r="D31" s="182"/>
      <c r="E31" s="182"/>
      <c r="F31" s="182"/>
      <c r="G31" s="182"/>
      <c r="H31" s="182"/>
      <c r="I31" s="182"/>
      <c r="J31" s="182"/>
      <c r="K31" s="182"/>
      <c r="L31" s="182"/>
    </row>
    <row r="32" spans="1:49" ht="15" customHeight="1" x14ac:dyDescent="0.25">
      <c r="B32" s="182" t="s">
        <v>69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3" spans="2:12" ht="36.75" customHeight="1" x14ac:dyDescent="0.25"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2:12" ht="15" customHeight="1" x14ac:dyDescent="0.25">
      <c r="B34" s="183" t="s">
        <v>198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</row>
    <row r="35" spans="2:12" x14ac:dyDescent="0.25"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</row>
  </sheetData>
  <sheetProtection algorithmName="SHA-512" hashValue="5lcTLgx6f/Q5krX6HrX/Cw428AZKO4lVx5BoPUKcvPKAJijZROo3hRyYae1uUd+05W1um0JN/kneYz/oAWyVPw==" saltValue="20hZIIfY2vAyvtVCeGQMkg==" spinCount="100000" sheet="1" formatCells="0" formatColumns="0" formatRows="0" insertColumns="0" insertRows="0" insertHyperlinks="0" deleteColumns="0" deleteRows="0" sort="0"/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155"/>
  <sheetViews>
    <sheetView zoomScale="90" zoomScaleNormal="90" workbookViewId="0">
      <selection activeCell="G59" sqref="G5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5" max="15" width="14.14062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81" t="s">
        <v>16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81" t="s">
        <v>68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81" t="s">
        <v>52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207" t="s">
        <v>7</v>
      </c>
      <c r="C8" s="208"/>
      <c r="D8" s="208"/>
      <c r="E8" s="208"/>
      <c r="F8" s="209"/>
      <c r="G8" s="41" t="s">
        <v>196</v>
      </c>
      <c r="H8" s="41" t="s">
        <v>65</v>
      </c>
      <c r="I8" s="41" t="s">
        <v>62</v>
      </c>
      <c r="J8" s="41" t="s">
        <v>186</v>
      </c>
      <c r="K8" s="41" t="s">
        <v>34</v>
      </c>
      <c r="L8" s="41" t="s">
        <v>63</v>
      </c>
    </row>
    <row r="9" spans="2:12" x14ac:dyDescent="0.25">
      <c r="B9" s="204">
        <v>1</v>
      </c>
      <c r="C9" s="205"/>
      <c r="D9" s="205"/>
      <c r="E9" s="205"/>
      <c r="F9" s="206"/>
      <c r="G9" s="44">
        <v>2</v>
      </c>
      <c r="H9" s="44">
        <v>3</v>
      </c>
      <c r="I9" s="44">
        <v>4</v>
      </c>
      <c r="J9" s="44">
        <v>5</v>
      </c>
      <c r="K9" s="44" t="s">
        <v>50</v>
      </c>
      <c r="L9" s="44" t="s">
        <v>51</v>
      </c>
    </row>
    <row r="10" spans="2:12" x14ac:dyDescent="0.25">
      <c r="B10" s="10"/>
      <c r="C10" s="10"/>
      <c r="D10" s="10"/>
      <c r="E10" s="10"/>
      <c r="F10" s="10" t="s">
        <v>61</v>
      </c>
      <c r="G10" s="93">
        <f>SUM(G11+G50)</f>
        <v>15790105.129999999</v>
      </c>
      <c r="H10" s="63">
        <f>SUM(H11+H50)</f>
        <v>17493061</v>
      </c>
      <c r="I10" s="63">
        <f>SUM(I11+I50+I55)</f>
        <v>17493061</v>
      </c>
      <c r="J10" s="93">
        <f>SUM(J11+J50)</f>
        <v>17219196.669999998</v>
      </c>
      <c r="K10" s="111">
        <f>J10/G10*100</f>
        <v>109.05055114094735</v>
      </c>
      <c r="L10" s="111">
        <f>J10/I10*100</f>
        <v>98.434440204604542</v>
      </c>
    </row>
    <row r="11" spans="2:12" x14ac:dyDescent="0.25">
      <c r="B11" s="69">
        <v>6</v>
      </c>
      <c r="C11" s="69"/>
      <c r="D11" s="69"/>
      <c r="E11" s="69"/>
      <c r="F11" s="69" t="s">
        <v>3</v>
      </c>
      <c r="G11" s="84">
        <f>SUM(G12+G30+G34+G37+G43+G47)</f>
        <v>15785707.939999999</v>
      </c>
      <c r="H11" s="83">
        <f>SUM(H12+H30+H34+H37+H43)</f>
        <v>17492308</v>
      </c>
      <c r="I11" s="83">
        <f>SUM(I12+I30+I34+I37+I43)</f>
        <v>17492308</v>
      </c>
      <c r="J11" s="84">
        <f>SUM(J12+J30+J34+J37+J43)</f>
        <v>17218798.52</v>
      </c>
      <c r="K11" s="111">
        <f t="shared" ref="K11:K58" si="0">J11/G11*100</f>
        <v>109.07840551369026</v>
      </c>
      <c r="L11" s="110">
        <f>J11/I11*100</f>
        <v>98.436401417125737</v>
      </c>
    </row>
    <row r="12" spans="2:12" ht="25.5" x14ac:dyDescent="0.25">
      <c r="B12" s="71"/>
      <c r="C12" s="71">
        <v>63</v>
      </c>
      <c r="D12" s="72"/>
      <c r="E12" s="72"/>
      <c r="F12" s="72" t="s">
        <v>20</v>
      </c>
      <c r="G12" s="74">
        <f>SUM(G13+G15+G25+G19+G21+G23)</f>
        <v>1803469.56</v>
      </c>
      <c r="H12" s="73">
        <v>1729332</v>
      </c>
      <c r="I12" s="73">
        <v>1729332</v>
      </c>
      <c r="J12" s="74">
        <f>SUM(J13+J15+J25+J19+J21+J23)</f>
        <v>1572205.1600000001</v>
      </c>
      <c r="K12" s="111">
        <f t="shared" si="0"/>
        <v>87.176695125367132</v>
      </c>
      <c r="L12" s="109">
        <f>J12/I12*100</f>
        <v>90.914015353905441</v>
      </c>
    </row>
    <row r="13" spans="2:12" x14ac:dyDescent="0.25">
      <c r="B13" s="11"/>
      <c r="C13" s="11"/>
      <c r="D13" s="11">
        <v>631</v>
      </c>
      <c r="E13" s="11"/>
      <c r="F13" s="11" t="s">
        <v>41</v>
      </c>
      <c r="G13" s="65">
        <f>G14</f>
        <v>1495.55</v>
      </c>
      <c r="H13" s="8"/>
      <c r="I13" s="8"/>
      <c r="J13" s="65">
        <f>J14</f>
        <v>0</v>
      </c>
      <c r="K13" s="111">
        <f t="shared" si="0"/>
        <v>0</v>
      </c>
      <c r="L13" s="34"/>
    </row>
    <row r="14" spans="2:12" x14ac:dyDescent="0.25">
      <c r="B14" s="11"/>
      <c r="C14" s="11"/>
      <c r="D14" s="11"/>
      <c r="E14" s="11">
        <v>6311</v>
      </c>
      <c r="F14" s="11" t="s">
        <v>42</v>
      </c>
      <c r="G14" s="122">
        <v>1495.55</v>
      </c>
      <c r="H14" s="8"/>
      <c r="I14" s="8"/>
      <c r="J14" s="65">
        <v>0</v>
      </c>
      <c r="K14" s="111">
        <f t="shared" si="0"/>
        <v>0</v>
      </c>
      <c r="L14" s="34"/>
    </row>
    <row r="15" spans="2:12" ht="25.5" x14ac:dyDescent="0.25">
      <c r="B15" s="11"/>
      <c r="C15" s="11"/>
      <c r="D15" s="11">
        <v>632</v>
      </c>
      <c r="E15" s="11"/>
      <c r="F15" s="51" t="s">
        <v>75</v>
      </c>
      <c r="G15" s="65">
        <f>SUM(G16:G18)</f>
        <v>882262.39</v>
      </c>
      <c r="H15" s="8"/>
      <c r="I15" s="8"/>
      <c r="J15" s="65">
        <f>SUM(J16:J17)</f>
        <v>1093696.0900000001</v>
      </c>
      <c r="K15" s="111">
        <f t="shared" si="0"/>
        <v>123.9649453945328</v>
      </c>
      <c r="L15" s="34"/>
    </row>
    <row r="16" spans="2:12" x14ac:dyDescent="0.25">
      <c r="B16" s="11"/>
      <c r="C16" s="11"/>
      <c r="D16" s="11"/>
      <c r="E16" s="11">
        <v>6321</v>
      </c>
      <c r="F16" s="51" t="s">
        <v>148</v>
      </c>
      <c r="G16" s="122">
        <v>1998.23</v>
      </c>
      <c r="H16" s="8"/>
      <c r="I16" s="8"/>
      <c r="J16" s="65">
        <v>15000</v>
      </c>
      <c r="K16" s="111">
        <f t="shared" si="0"/>
        <v>750.66433793907606</v>
      </c>
      <c r="L16" s="34"/>
    </row>
    <row r="17" spans="2:12" x14ac:dyDescent="0.25">
      <c r="B17" s="11"/>
      <c r="C17" s="11"/>
      <c r="D17" s="12"/>
      <c r="E17" s="11">
        <v>6323</v>
      </c>
      <c r="F17" s="51" t="s">
        <v>76</v>
      </c>
      <c r="G17" s="122">
        <v>725187</v>
      </c>
      <c r="H17" s="8"/>
      <c r="I17" s="8"/>
      <c r="J17" s="65">
        <v>1078696.0900000001</v>
      </c>
      <c r="K17" s="111">
        <f t="shared" si="0"/>
        <v>148.7473010409729</v>
      </c>
      <c r="L17" s="34"/>
    </row>
    <row r="18" spans="2:12" x14ac:dyDescent="0.25">
      <c r="B18" s="11"/>
      <c r="C18" s="11"/>
      <c r="D18" s="12"/>
      <c r="E18" s="11">
        <v>6324</v>
      </c>
      <c r="F18" s="51"/>
      <c r="G18" s="122">
        <v>155077.16</v>
      </c>
      <c r="H18" s="8"/>
      <c r="I18" s="8"/>
      <c r="J18" s="65"/>
      <c r="K18" s="111">
        <f t="shared" si="0"/>
        <v>0</v>
      </c>
      <c r="L18" s="34"/>
    </row>
    <row r="19" spans="2:12" x14ac:dyDescent="0.25">
      <c r="B19" s="11"/>
      <c r="C19" s="11"/>
      <c r="D19" s="11">
        <v>634</v>
      </c>
      <c r="E19" s="11"/>
      <c r="F19" s="51" t="s">
        <v>187</v>
      </c>
      <c r="G19" s="65">
        <f>G20</f>
        <v>3676.4</v>
      </c>
      <c r="H19" s="8"/>
      <c r="I19" s="8"/>
      <c r="J19" s="65">
        <f>J20</f>
        <v>42206.29</v>
      </c>
      <c r="K19" s="111">
        <f t="shared" si="0"/>
        <v>1148.0331302361005</v>
      </c>
      <c r="L19" s="34"/>
    </row>
    <row r="20" spans="2:12" x14ac:dyDescent="0.25">
      <c r="B20" s="11"/>
      <c r="C20" s="11"/>
      <c r="D20" s="11"/>
      <c r="E20" s="11">
        <v>6341</v>
      </c>
      <c r="F20" s="51"/>
      <c r="G20" s="122">
        <v>3676.4</v>
      </c>
      <c r="H20" s="8"/>
      <c r="I20" s="8"/>
      <c r="J20" s="65">
        <v>42206.29</v>
      </c>
      <c r="K20" s="111">
        <f t="shared" si="0"/>
        <v>1148.0331302361005</v>
      </c>
      <c r="L20" s="34"/>
    </row>
    <row r="21" spans="2:12" x14ac:dyDescent="0.25">
      <c r="B21" s="11"/>
      <c r="C21" s="11"/>
      <c r="D21" s="11">
        <v>636</v>
      </c>
      <c r="E21" s="11"/>
      <c r="F21" s="51"/>
      <c r="G21" s="65">
        <f>G22</f>
        <v>19261</v>
      </c>
      <c r="H21" s="8"/>
      <c r="I21" s="8"/>
      <c r="J21" s="65">
        <f>J22</f>
        <v>8915.81</v>
      </c>
      <c r="K21" s="111">
        <f t="shared" si="0"/>
        <v>46.289444992471836</v>
      </c>
      <c r="L21" s="34"/>
    </row>
    <row r="22" spans="2:12" x14ac:dyDescent="0.25">
      <c r="B22" s="11"/>
      <c r="C22" s="11"/>
      <c r="D22" s="11"/>
      <c r="E22" s="11">
        <v>6361</v>
      </c>
      <c r="F22" s="51"/>
      <c r="G22" s="122">
        <v>19261</v>
      </c>
      <c r="H22" s="8"/>
      <c r="I22" s="8"/>
      <c r="J22" s="65">
        <v>8915.81</v>
      </c>
      <c r="K22" s="111">
        <f t="shared" si="0"/>
        <v>46.289444992471836</v>
      </c>
      <c r="L22" s="34"/>
    </row>
    <row r="23" spans="2:12" x14ac:dyDescent="0.25">
      <c r="B23" s="11"/>
      <c r="C23" s="11"/>
      <c r="D23" s="11">
        <v>638</v>
      </c>
      <c r="E23" s="11"/>
      <c r="F23" s="51"/>
      <c r="G23" s="65">
        <f>G24</f>
        <v>57343.09</v>
      </c>
      <c r="H23" s="8"/>
      <c r="I23" s="8"/>
      <c r="J23" s="65">
        <f>J24</f>
        <v>10068.799999999999</v>
      </c>
      <c r="K23" s="111">
        <f t="shared" si="0"/>
        <v>17.558872394215243</v>
      </c>
      <c r="L23" s="34"/>
    </row>
    <row r="24" spans="2:12" x14ac:dyDescent="0.25">
      <c r="B24" s="11"/>
      <c r="C24" s="11"/>
      <c r="D24" s="11"/>
      <c r="E24" s="11">
        <v>6381</v>
      </c>
      <c r="F24" s="51"/>
      <c r="G24" s="122">
        <v>57343.09</v>
      </c>
      <c r="H24" s="8"/>
      <c r="I24" s="8"/>
      <c r="J24" s="65">
        <v>10068.799999999999</v>
      </c>
      <c r="K24" s="111">
        <f t="shared" si="0"/>
        <v>17.558872394215243</v>
      </c>
      <c r="L24" s="34"/>
    </row>
    <row r="25" spans="2:12" ht="25.5" x14ac:dyDescent="0.25">
      <c r="B25" s="11"/>
      <c r="C25" s="11"/>
      <c r="D25" s="11">
        <v>639</v>
      </c>
      <c r="E25" s="11"/>
      <c r="F25" s="51" t="s">
        <v>77</v>
      </c>
      <c r="G25" s="65">
        <f>SUM(G26:G29)</f>
        <v>839431.13</v>
      </c>
      <c r="H25" s="8"/>
      <c r="I25" s="8"/>
      <c r="J25" s="65">
        <f>SUM(J26:J29)</f>
        <v>417318.17</v>
      </c>
      <c r="K25" s="111">
        <f t="shared" si="0"/>
        <v>49.714402419171655</v>
      </c>
      <c r="L25" s="34"/>
    </row>
    <row r="26" spans="2:12" ht="25.5" x14ac:dyDescent="0.25">
      <c r="B26" s="11"/>
      <c r="C26" s="11"/>
      <c r="D26" s="11"/>
      <c r="E26" s="11">
        <v>6391</v>
      </c>
      <c r="F26" s="51" t="s">
        <v>78</v>
      </c>
      <c r="G26" s="122">
        <v>334537.42</v>
      </c>
      <c r="H26" s="8"/>
      <c r="I26" s="8"/>
      <c r="J26" s="65">
        <v>248589.35</v>
      </c>
      <c r="K26" s="111">
        <f t="shared" si="0"/>
        <v>74.308383797543485</v>
      </c>
      <c r="L26" s="34"/>
    </row>
    <row r="27" spans="2:12" x14ac:dyDescent="0.25">
      <c r="B27" s="11"/>
      <c r="C27" s="11"/>
      <c r="D27" s="11"/>
      <c r="E27" s="11">
        <v>6392</v>
      </c>
      <c r="F27" s="51"/>
      <c r="G27" s="122">
        <v>14599.51</v>
      </c>
      <c r="H27" s="8"/>
      <c r="I27" s="8"/>
      <c r="J27" s="65"/>
      <c r="K27" s="111">
        <f t="shared" si="0"/>
        <v>0</v>
      </c>
      <c r="L27" s="34"/>
    </row>
    <row r="28" spans="2:12" ht="25.5" x14ac:dyDescent="0.25">
      <c r="B28" s="11"/>
      <c r="C28" s="11"/>
      <c r="D28" s="11"/>
      <c r="E28" s="11">
        <v>6393</v>
      </c>
      <c r="F28" s="51" t="s">
        <v>79</v>
      </c>
      <c r="G28" s="122">
        <v>172070.56</v>
      </c>
      <c r="H28" s="8"/>
      <c r="I28" s="8"/>
      <c r="J28" s="65">
        <v>146051.66</v>
      </c>
      <c r="K28" s="111">
        <f t="shared" si="0"/>
        <v>84.878935711024596</v>
      </c>
      <c r="L28" s="34"/>
    </row>
    <row r="29" spans="2:12" ht="25.5" x14ac:dyDescent="0.25">
      <c r="B29" s="11"/>
      <c r="C29" s="11"/>
      <c r="D29" s="11"/>
      <c r="E29" s="11">
        <v>6394</v>
      </c>
      <c r="F29" s="51" t="s">
        <v>188</v>
      </c>
      <c r="G29" s="122">
        <v>318223.64</v>
      </c>
      <c r="H29" s="8"/>
      <c r="I29" s="8"/>
      <c r="J29" s="65">
        <v>22677.16</v>
      </c>
      <c r="K29" s="111">
        <f t="shared" si="0"/>
        <v>7.1261707646861181</v>
      </c>
      <c r="L29" s="34"/>
    </row>
    <row r="30" spans="2:12" x14ac:dyDescent="0.25">
      <c r="B30" s="75"/>
      <c r="C30" s="76">
        <v>64</v>
      </c>
      <c r="D30" s="75"/>
      <c r="E30" s="75"/>
      <c r="F30" s="81" t="s">
        <v>80</v>
      </c>
      <c r="G30" s="74">
        <f>SUM(G31)</f>
        <v>4223.46</v>
      </c>
      <c r="H30" s="73"/>
      <c r="I30" s="73"/>
      <c r="J30" s="74">
        <f>SUM(J31)</f>
        <v>789.06999999999994</v>
      </c>
      <c r="K30" s="111">
        <f t="shared" si="0"/>
        <v>18.683022924332182</v>
      </c>
      <c r="L30" s="109"/>
    </row>
    <row r="31" spans="2:12" x14ac:dyDescent="0.25">
      <c r="B31" s="11"/>
      <c r="C31" s="11"/>
      <c r="D31" s="11">
        <v>641</v>
      </c>
      <c r="E31" s="11"/>
      <c r="F31" s="51" t="s">
        <v>81</v>
      </c>
      <c r="G31" s="65">
        <f>SUM(G32:G33)</f>
        <v>4223.46</v>
      </c>
      <c r="H31" s="8"/>
      <c r="I31" s="8"/>
      <c r="J31" s="65">
        <f>SUM(J32:J33)</f>
        <v>789.06999999999994</v>
      </c>
      <c r="K31" s="111">
        <f t="shared" si="0"/>
        <v>18.683022924332182</v>
      </c>
      <c r="L31" s="34"/>
    </row>
    <row r="32" spans="2:12" x14ac:dyDescent="0.25">
      <c r="B32" s="11"/>
      <c r="C32" s="11"/>
      <c r="D32" s="11"/>
      <c r="E32" s="11">
        <v>6413</v>
      </c>
      <c r="F32" s="51" t="s">
        <v>82</v>
      </c>
      <c r="G32" s="122">
        <v>10.82</v>
      </c>
      <c r="H32" s="8"/>
      <c r="I32" s="8"/>
      <c r="J32" s="65">
        <v>16.010000000000002</v>
      </c>
      <c r="K32" s="111">
        <f t="shared" si="0"/>
        <v>147.96672828096121</v>
      </c>
      <c r="L32" s="34"/>
    </row>
    <row r="33" spans="2:12" x14ac:dyDescent="0.25">
      <c r="B33" s="11"/>
      <c r="C33" s="11"/>
      <c r="D33" s="12"/>
      <c r="E33" s="11">
        <v>6415</v>
      </c>
      <c r="F33" s="51" t="s">
        <v>189</v>
      </c>
      <c r="G33" s="122">
        <v>4212.6400000000003</v>
      </c>
      <c r="H33" s="8"/>
      <c r="I33" s="8"/>
      <c r="J33" s="65">
        <v>773.06</v>
      </c>
      <c r="K33" s="111">
        <f t="shared" si="0"/>
        <v>18.35096281666603</v>
      </c>
      <c r="L33" s="34"/>
    </row>
    <row r="34" spans="2:12" ht="25.5" x14ac:dyDescent="0.25">
      <c r="B34" s="75"/>
      <c r="C34" s="76">
        <v>65</v>
      </c>
      <c r="D34" s="77"/>
      <c r="E34" s="75"/>
      <c r="F34" s="81" t="s">
        <v>83</v>
      </c>
      <c r="G34" s="74">
        <f>SUM(G35)</f>
        <v>1572449.21</v>
      </c>
      <c r="H34" s="73">
        <v>1794712</v>
      </c>
      <c r="I34" s="73">
        <v>1794712</v>
      </c>
      <c r="J34" s="74">
        <f>SUM(J35)</f>
        <v>1668665.45</v>
      </c>
      <c r="K34" s="111">
        <f t="shared" si="0"/>
        <v>106.11887744215281</v>
      </c>
      <c r="L34" s="109">
        <f>J34/I34*100</f>
        <v>92.97678123286633</v>
      </c>
    </row>
    <row r="35" spans="2:12" ht="33.75" customHeight="1" x14ac:dyDescent="0.25">
      <c r="B35" s="11"/>
      <c r="C35" s="19"/>
      <c r="D35" s="11">
        <v>652</v>
      </c>
      <c r="E35" s="11"/>
      <c r="F35" s="51" t="s">
        <v>84</v>
      </c>
      <c r="G35" s="65">
        <f>G36</f>
        <v>1572449.21</v>
      </c>
      <c r="H35" s="8"/>
      <c r="I35" s="8"/>
      <c r="J35" s="65">
        <f>SUM(J36)</f>
        <v>1668665.45</v>
      </c>
      <c r="K35" s="111">
        <f t="shared" si="0"/>
        <v>106.11887744215281</v>
      </c>
      <c r="L35" s="34"/>
    </row>
    <row r="36" spans="2:12" x14ac:dyDescent="0.25">
      <c r="B36" s="11"/>
      <c r="C36" s="19"/>
      <c r="D36" s="11"/>
      <c r="E36" s="11">
        <v>6526</v>
      </c>
      <c r="F36" s="51" t="s">
        <v>85</v>
      </c>
      <c r="G36" s="122">
        <v>1572449.21</v>
      </c>
      <c r="H36" s="8"/>
      <c r="I36" s="8"/>
      <c r="J36" s="65">
        <v>1668665.45</v>
      </c>
      <c r="K36" s="111">
        <f t="shared" si="0"/>
        <v>106.11887744215281</v>
      </c>
      <c r="L36" s="34"/>
    </row>
    <row r="37" spans="2:12" ht="25.5" x14ac:dyDescent="0.25">
      <c r="B37" s="75"/>
      <c r="C37" s="76">
        <v>66</v>
      </c>
      <c r="D37" s="75"/>
      <c r="E37" s="77"/>
      <c r="F37" s="72" t="s">
        <v>23</v>
      </c>
      <c r="G37" s="74">
        <f>SUM(G38+G40)</f>
        <v>2816006.75</v>
      </c>
      <c r="H37" s="73">
        <v>3109444</v>
      </c>
      <c r="I37" s="73">
        <v>3109444</v>
      </c>
      <c r="J37" s="74">
        <f>SUM(J38+J40)</f>
        <v>3131390.33</v>
      </c>
      <c r="K37" s="111">
        <f t="shared" si="0"/>
        <v>111.19967414850835</v>
      </c>
      <c r="L37" s="109">
        <f>J37/I37*100</f>
        <v>100.70579595580431</v>
      </c>
    </row>
    <row r="38" spans="2:12" ht="25.5" x14ac:dyDescent="0.25">
      <c r="B38" s="11"/>
      <c r="C38" s="19"/>
      <c r="D38" s="11">
        <v>661</v>
      </c>
      <c r="E38" s="12"/>
      <c r="F38" s="14" t="s">
        <v>43</v>
      </c>
      <c r="G38" s="65">
        <f>SUM(G39:G39)</f>
        <v>2774067.71</v>
      </c>
      <c r="H38" s="8"/>
      <c r="I38" s="8"/>
      <c r="J38" s="65">
        <f>SUM(J39:J39)</f>
        <v>3025475.84</v>
      </c>
      <c r="K38" s="111">
        <f t="shared" si="0"/>
        <v>109.06279717303656</v>
      </c>
      <c r="L38" s="34"/>
    </row>
    <row r="39" spans="2:12" x14ac:dyDescent="0.25">
      <c r="B39" s="11"/>
      <c r="C39" s="19"/>
      <c r="D39" s="11"/>
      <c r="E39" s="11">
        <v>6615</v>
      </c>
      <c r="F39" s="51" t="s">
        <v>146</v>
      </c>
      <c r="G39" s="122">
        <v>2774067.71</v>
      </c>
      <c r="H39" s="8"/>
      <c r="I39" s="8"/>
      <c r="J39" s="65">
        <v>3025475.84</v>
      </c>
      <c r="K39" s="111">
        <f t="shared" si="0"/>
        <v>109.06279717303656</v>
      </c>
      <c r="L39" s="34"/>
    </row>
    <row r="40" spans="2:12" ht="38.25" x14ac:dyDescent="0.25">
      <c r="B40" s="11"/>
      <c r="C40" s="19"/>
      <c r="D40" s="11">
        <v>663</v>
      </c>
      <c r="E40" s="11"/>
      <c r="F40" s="51" t="s">
        <v>147</v>
      </c>
      <c r="G40" s="65">
        <f>SUM(G42+G41)</f>
        <v>41939.040000000001</v>
      </c>
      <c r="H40" s="8"/>
      <c r="I40" s="8"/>
      <c r="J40" s="65">
        <f>SUM(J41:J42)</f>
        <v>105914.49</v>
      </c>
      <c r="K40" s="111">
        <f t="shared" si="0"/>
        <v>252.54390658441395</v>
      </c>
      <c r="L40" s="34"/>
    </row>
    <row r="41" spans="2:12" x14ac:dyDescent="0.25">
      <c r="B41" s="11"/>
      <c r="C41" s="19"/>
      <c r="D41" s="11"/>
      <c r="E41" s="11">
        <v>6631</v>
      </c>
      <c r="F41" s="51" t="s">
        <v>99</v>
      </c>
      <c r="G41" s="122">
        <v>27475.98</v>
      </c>
      <c r="H41" s="8"/>
      <c r="I41" s="8"/>
      <c r="J41" s="65">
        <v>97914.49</v>
      </c>
      <c r="K41" s="111">
        <f t="shared" si="0"/>
        <v>356.36395862859126</v>
      </c>
      <c r="L41" s="34"/>
    </row>
    <row r="42" spans="2:12" x14ac:dyDescent="0.25">
      <c r="B42" s="11"/>
      <c r="C42" s="19"/>
      <c r="D42" s="11"/>
      <c r="E42" s="11">
        <v>6632</v>
      </c>
      <c r="F42" s="51" t="s">
        <v>190</v>
      </c>
      <c r="G42" s="122">
        <v>14463.06</v>
      </c>
      <c r="H42" s="8"/>
      <c r="I42" s="8"/>
      <c r="J42" s="65">
        <v>8000</v>
      </c>
      <c r="K42" s="111">
        <f t="shared" si="0"/>
        <v>55.313329267803638</v>
      </c>
      <c r="L42" s="34"/>
    </row>
    <row r="43" spans="2:12" ht="25.5" x14ac:dyDescent="0.25">
      <c r="B43" s="123"/>
      <c r="C43" s="76">
        <v>67</v>
      </c>
      <c r="D43" s="75"/>
      <c r="E43" s="75"/>
      <c r="F43" s="81" t="s">
        <v>137</v>
      </c>
      <c r="G43" s="74">
        <f>SUM(G44)</f>
        <v>9589332.5999999996</v>
      </c>
      <c r="H43" s="73">
        <v>10858820</v>
      </c>
      <c r="I43" s="73">
        <v>10858820</v>
      </c>
      <c r="J43" s="74">
        <f>SUM(J44)</f>
        <v>10845748.51</v>
      </c>
      <c r="K43" s="111">
        <f t="shared" si="0"/>
        <v>113.10222475753943</v>
      </c>
      <c r="L43" s="109">
        <f>J43/I43*100</f>
        <v>99.879623292401931</v>
      </c>
    </row>
    <row r="44" spans="2:12" ht="25.5" x14ac:dyDescent="0.25">
      <c r="B44" s="11"/>
      <c r="C44" s="19"/>
      <c r="D44" s="11">
        <v>671</v>
      </c>
      <c r="E44" s="11"/>
      <c r="F44" s="51" t="s">
        <v>86</v>
      </c>
      <c r="G44" s="65">
        <f>SUM(G45:G46)</f>
        <v>9589332.5999999996</v>
      </c>
      <c r="H44" s="8"/>
      <c r="I44" s="8"/>
      <c r="J44" s="65">
        <f>SUM(J45:J46)</f>
        <v>10845748.51</v>
      </c>
      <c r="K44" s="111">
        <f t="shared" si="0"/>
        <v>113.10222475753943</v>
      </c>
      <c r="L44" s="34"/>
    </row>
    <row r="45" spans="2:12" ht="30.75" customHeight="1" x14ac:dyDescent="0.25">
      <c r="B45" s="11"/>
      <c r="C45" s="19"/>
      <c r="D45" s="11"/>
      <c r="E45" s="11">
        <v>6711</v>
      </c>
      <c r="F45" s="51" t="s">
        <v>87</v>
      </c>
      <c r="G45" s="122">
        <f>9589332.6-145995.09</f>
        <v>9443337.5099999998</v>
      </c>
      <c r="H45" s="8"/>
      <c r="I45" s="8"/>
      <c r="J45" s="65">
        <v>10685748.51</v>
      </c>
      <c r="K45" s="111">
        <f t="shared" si="0"/>
        <v>113.15648200315145</v>
      </c>
      <c r="L45" s="34"/>
    </row>
    <row r="46" spans="2:12" ht="25.5" x14ac:dyDescent="0.25">
      <c r="B46" s="11"/>
      <c r="C46" s="19"/>
      <c r="D46" s="11"/>
      <c r="E46" s="11">
        <v>6712</v>
      </c>
      <c r="F46" s="51" t="s">
        <v>185</v>
      </c>
      <c r="G46" s="122">
        <v>145995.09</v>
      </c>
      <c r="H46" s="8"/>
      <c r="I46" s="8"/>
      <c r="J46" s="65">
        <v>160000</v>
      </c>
      <c r="K46" s="111">
        <f t="shared" si="0"/>
        <v>109.59272671430251</v>
      </c>
      <c r="L46" s="34"/>
    </row>
    <row r="47" spans="2:12" x14ac:dyDescent="0.25">
      <c r="B47" s="123"/>
      <c r="C47" s="124">
        <v>68</v>
      </c>
      <c r="D47" s="123"/>
      <c r="E47" s="123"/>
      <c r="F47" s="129" t="s">
        <v>180</v>
      </c>
      <c r="G47" s="125">
        <f>SUM(G48)</f>
        <v>226.36</v>
      </c>
      <c r="H47" s="126"/>
      <c r="I47" s="126"/>
      <c r="J47" s="127">
        <f>SUM(J48)</f>
        <v>0</v>
      </c>
      <c r="K47" s="111">
        <f t="shared" si="0"/>
        <v>0</v>
      </c>
      <c r="L47" s="109"/>
    </row>
    <row r="48" spans="2:12" x14ac:dyDescent="0.25">
      <c r="B48" s="11"/>
      <c r="C48" s="19"/>
      <c r="D48" s="11">
        <v>683</v>
      </c>
      <c r="E48" s="11"/>
      <c r="F48" s="51" t="s">
        <v>179</v>
      </c>
      <c r="G48" s="122">
        <f>SUM(G49)</f>
        <v>226.36</v>
      </c>
      <c r="H48" s="8"/>
      <c r="I48" s="8"/>
      <c r="J48" s="122">
        <f>SUM(J49)</f>
        <v>0</v>
      </c>
      <c r="K48" s="111">
        <f t="shared" si="0"/>
        <v>0</v>
      </c>
      <c r="L48" s="34"/>
    </row>
    <row r="49" spans="2:12" x14ac:dyDescent="0.25">
      <c r="B49" s="11"/>
      <c r="C49" s="19"/>
      <c r="D49" s="11"/>
      <c r="E49" s="11">
        <v>6831</v>
      </c>
      <c r="F49" s="51" t="s">
        <v>179</v>
      </c>
      <c r="G49" s="122">
        <v>226.36</v>
      </c>
      <c r="H49" s="8"/>
      <c r="I49" s="8"/>
      <c r="J49" s="65">
        <v>0</v>
      </c>
      <c r="K49" s="111">
        <f t="shared" si="0"/>
        <v>0</v>
      </c>
      <c r="L49" s="34"/>
    </row>
    <row r="50" spans="2:12" x14ac:dyDescent="0.25">
      <c r="B50" s="85">
        <v>7</v>
      </c>
      <c r="C50" s="86"/>
      <c r="D50" s="86"/>
      <c r="E50" s="87"/>
      <c r="F50" s="69" t="s">
        <v>32</v>
      </c>
      <c r="G50" s="89">
        <f>SUM(G51)</f>
        <v>4397.1899999999996</v>
      </c>
      <c r="H50" s="88">
        <v>753</v>
      </c>
      <c r="I50" s="88">
        <f>I51</f>
        <v>753</v>
      </c>
      <c r="J50" s="89">
        <f>SUM(J51)</f>
        <v>398.15</v>
      </c>
      <c r="K50" s="111">
        <f t="shared" si="0"/>
        <v>9.0546462627268784</v>
      </c>
      <c r="L50" s="110">
        <f>J50/I50*100</f>
        <v>52.875166002656037</v>
      </c>
    </row>
    <row r="51" spans="2:12" ht="24" customHeight="1" x14ac:dyDescent="0.25">
      <c r="B51" s="75"/>
      <c r="C51" s="76">
        <v>72</v>
      </c>
      <c r="D51" s="123"/>
      <c r="E51" s="77"/>
      <c r="F51" s="82" t="s">
        <v>33</v>
      </c>
      <c r="G51" s="74">
        <f>G52+G54</f>
        <v>4397.1899999999996</v>
      </c>
      <c r="H51" s="73">
        <v>753</v>
      </c>
      <c r="I51" s="73">
        <v>753</v>
      </c>
      <c r="J51" s="74">
        <f>SUM(J52)</f>
        <v>398.15</v>
      </c>
      <c r="K51" s="111">
        <f t="shared" si="0"/>
        <v>9.0546462627268784</v>
      </c>
      <c r="L51" s="109">
        <f>J51/I51*100</f>
        <v>52.875166002656037</v>
      </c>
    </row>
    <row r="52" spans="2:12" x14ac:dyDescent="0.25">
      <c r="B52" s="11"/>
      <c r="C52" s="11"/>
      <c r="D52" s="11">
        <v>721</v>
      </c>
      <c r="E52" s="11"/>
      <c r="F52" s="29" t="s">
        <v>44</v>
      </c>
      <c r="G52" s="65">
        <f>G53</f>
        <v>2193.9899999999998</v>
      </c>
      <c r="H52" s="8"/>
      <c r="I52" s="8"/>
      <c r="J52" s="65">
        <f>J53</f>
        <v>398.15</v>
      </c>
      <c r="K52" s="111">
        <f t="shared" si="0"/>
        <v>18.14730240338379</v>
      </c>
      <c r="L52" s="34"/>
    </row>
    <row r="53" spans="2:12" x14ac:dyDescent="0.25">
      <c r="B53" s="11"/>
      <c r="C53" s="11"/>
      <c r="D53" s="11"/>
      <c r="E53" s="11">
        <v>7211</v>
      </c>
      <c r="F53" s="29" t="s">
        <v>45</v>
      </c>
      <c r="G53" s="65">
        <v>2193.9899999999998</v>
      </c>
      <c r="H53" s="8"/>
      <c r="I53" s="8"/>
      <c r="J53" s="65">
        <v>398.15</v>
      </c>
      <c r="K53" s="111">
        <f t="shared" si="0"/>
        <v>18.14730240338379</v>
      </c>
      <c r="L53" s="34"/>
    </row>
    <row r="54" spans="2:12" x14ac:dyDescent="0.25">
      <c r="B54" s="11"/>
      <c r="C54" s="11"/>
      <c r="D54" s="11">
        <v>722</v>
      </c>
      <c r="E54" s="11"/>
      <c r="F54" s="29"/>
      <c r="G54" s="65">
        <v>2203.1999999999998</v>
      </c>
      <c r="H54" s="8"/>
      <c r="I54" s="8"/>
      <c r="J54" s="65"/>
      <c r="K54" s="111">
        <f t="shared" si="0"/>
        <v>0</v>
      </c>
      <c r="L54" s="34"/>
    </row>
    <row r="55" spans="2:12" ht="36.75" customHeight="1" x14ac:dyDescent="0.25">
      <c r="B55" s="145">
        <v>8</v>
      </c>
      <c r="C55" s="145"/>
      <c r="D55" s="145"/>
      <c r="E55" s="145"/>
      <c r="F55" s="151"/>
      <c r="G55" s="149">
        <f>G56</f>
        <v>530891.23</v>
      </c>
      <c r="H55" s="147"/>
      <c r="I55" s="147"/>
      <c r="J55" s="149">
        <f>J56</f>
        <v>68400</v>
      </c>
      <c r="K55" s="111">
        <f t="shared" si="0"/>
        <v>12.883995088786831</v>
      </c>
      <c r="L55" s="150"/>
    </row>
    <row r="56" spans="2:12" x14ac:dyDescent="0.25">
      <c r="B56" s="123"/>
      <c r="C56" s="123">
        <v>84</v>
      </c>
      <c r="D56" s="123"/>
      <c r="E56" s="123"/>
      <c r="F56" s="152"/>
      <c r="G56" s="127">
        <f>G57</f>
        <v>530891.23</v>
      </c>
      <c r="H56" s="126"/>
      <c r="I56" s="126"/>
      <c r="J56" s="127">
        <f>J59</f>
        <v>68400</v>
      </c>
      <c r="K56" s="111">
        <f t="shared" si="0"/>
        <v>12.883995088786831</v>
      </c>
      <c r="L56" s="128"/>
    </row>
    <row r="57" spans="2:12" ht="25.5" x14ac:dyDescent="0.25">
      <c r="B57" s="11"/>
      <c r="C57" s="11"/>
      <c r="D57" s="11">
        <v>842</v>
      </c>
      <c r="E57" s="11"/>
      <c r="F57" s="29" t="s">
        <v>212</v>
      </c>
      <c r="G57" s="65">
        <f>G58</f>
        <v>530891.23</v>
      </c>
      <c r="H57" s="8"/>
      <c r="I57" s="8"/>
      <c r="J57" s="65"/>
      <c r="K57" s="111">
        <f t="shared" si="0"/>
        <v>0</v>
      </c>
      <c r="L57" s="34"/>
    </row>
    <row r="58" spans="2:12" x14ac:dyDescent="0.25">
      <c r="B58" s="11"/>
      <c r="C58" s="11"/>
      <c r="D58" s="11"/>
      <c r="E58" s="11">
        <v>8422</v>
      </c>
      <c r="F58" s="29" t="s">
        <v>213</v>
      </c>
      <c r="G58" s="122">
        <v>530891.23</v>
      </c>
      <c r="H58" s="8"/>
      <c r="I58" s="8"/>
      <c r="J58" s="65"/>
      <c r="K58" s="111">
        <f t="shared" si="0"/>
        <v>0</v>
      </c>
      <c r="L58" s="34"/>
    </row>
    <row r="59" spans="2:12" ht="25.5" x14ac:dyDescent="0.25">
      <c r="B59" s="11"/>
      <c r="C59" s="11"/>
      <c r="D59" s="11">
        <v>844</v>
      </c>
      <c r="E59" s="11"/>
      <c r="F59" s="29" t="s">
        <v>214</v>
      </c>
      <c r="G59" s="65"/>
      <c r="H59" s="8"/>
      <c r="I59" s="8"/>
      <c r="J59" s="65">
        <f>J60</f>
        <v>68400</v>
      </c>
      <c r="K59" s="111"/>
      <c r="L59" s="34"/>
    </row>
    <row r="60" spans="2:12" ht="25.5" x14ac:dyDescent="0.25">
      <c r="B60" s="11"/>
      <c r="C60" s="11"/>
      <c r="D60" s="11"/>
      <c r="E60" s="11">
        <v>8443</v>
      </c>
      <c r="F60" s="29" t="s">
        <v>215</v>
      </c>
      <c r="G60" s="122"/>
      <c r="H60" s="8"/>
      <c r="I60" s="8"/>
      <c r="J60" s="65">
        <v>68400</v>
      </c>
      <c r="K60" s="111"/>
      <c r="L60" s="34"/>
    </row>
    <row r="61" spans="2:12" x14ac:dyDescent="0.25">
      <c r="G61" s="164"/>
      <c r="J61" s="66"/>
    </row>
    <row r="62" spans="2:12" ht="18" x14ac:dyDescent="0.25">
      <c r="B62" s="3"/>
      <c r="C62" s="3"/>
      <c r="D62" s="3"/>
      <c r="E62" s="3"/>
      <c r="F62" s="3"/>
      <c r="G62" s="165"/>
      <c r="H62" s="3"/>
      <c r="I62" s="3"/>
      <c r="J62" s="67"/>
      <c r="K62" s="4"/>
      <c r="L62" s="4"/>
    </row>
    <row r="63" spans="2:12" ht="25.5" x14ac:dyDescent="0.25">
      <c r="B63" s="207" t="s">
        <v>7</v>
      </c>
      <c r="C63" s="208"/>
      <c r="D63" s="208"/>
      <c r="E63" s="208"/>
      <c r="F63" s="209"/>
      <c r="G63" s="166" t="s">
        <v>196</v>
      </c>
      <c r="H63" s="41" t="s">
        <v>65</v>
      </c>
      <c r="I63" s="41" t="s">
        <v>62</v>
      </c>
      <c r="J63" s="68" t="s">
        <v>186</v>
      </c>
      <c r="K63" s="41" t="s">
        <v>34</v>
      </c>
      <c r="L63" s="41" t="s">
        <v>63</v>
      </c>
    </row>
    <row r="64" spans="2:12" x14ac:dyDescent="0.25">
      <c r="B64" s="204">
        <v>1</v>
      </c>
      <c r="C64" s="205"/>
      <c r="D64" s="205"/>
      <c r="E64" s="205"/>
      <c r="F64" s="206"/>
      <c r="G64" s="95">
        <v>2</v>
      </c>
      <c r="H64" s="44">
        <v>3</v>
      </c>
      <c r="I64" s="44">
        <v>4</v>
      </c>
      <c r="J64" s="95">
        <v>5</v>
      </c>
      <c r="K64" s="44" t="s">
        <v>50</v>
      </c>
      <c r="L64" s="44" t="s">
        <v>51</v>
      </c>
    </row>
    <row r="65" spans="2:15" x14ac:dyDescent="0.25">
      <c r="B65" s="10"/>
      <c r="C65" s="10"/>
      <c r="D65" s="10"/>
      <c r="E65" s="10"/>
      <c r="F65" s="10" t="s">
        <v>60</v>
      </c>
      <c r="G65" s="93">
        <f>SUM(G66+G124)</f>
        <v>16259947.989999998</v>
      </c>
      <c r="H65" s="63">
        <f>SUM(H66+H124)</f>
        <v>17140083</v>
      </c>
      <c r="I65" s="63">
        <f>SUM(I66+I124+I146)</f>
        <v>17201267</v>
      </c>
      <c r="J65" s="93">
        <f>SUM(J66+J124)</f>
        <v>16751775.860000001</v>
      </c>
      <c r="K65" s="112">
        <f>J65/G65*100</f>
        <v>103.02478132342416</v>
      </c>
      <c r="L65" s="112">
        <f>J65/I65*100</f>
        <v>97.386871908912298</v>
      </c>
    </row>
    <row r="66" spans="2:15" x14ac:dyDescent="0.25">
      <c r="B66" s="69">
        <v>3</v>
      </c>
      <c r="C66" s="69"/>
      <c r="D66" s="69"/>
      <c r="E66" s="69"/>
      <c r="F66" s="69" t="s">
        <v>4</v>
      </c>
      <c r="G66" s="94">
        <f>SUM(G67+G77+G109+G116+G121)</f>
        <v>15163023.949999997</v>
      </c>
      <c r="H66" s="90">
        <f>SUM(H67+H77+H109+H121)</f>
        <v>15860754</v>
      </c>
      <c r="I66" s="90">
        <f>SUM(I67+I77+I109+I121+I116)</f>
        <v>15921938</v>
      </c>
      <c r="J66" s="94">
        <f>J67+J77+J109+J116+J121</f>
        <v>15928363.320000002</v>
      </c>
      <c r="K66" s="112">
        <f t="shared" ref="K66:K123" si="1">J66/G66*100</f>
        <v>105.04740592987064</v>
      </c>
      <c r="L66" s="110">
        <f>J66/I66*100</f>
        <v>100.04035513767234</v>
      </c>
    </row>
    <row r="67" spans="2:15" x14ac:dyDescent="0.25">
      <c r="B67" s="71"/>
      <c r="C67" s="71">
        <v>31</v>
      </c>
      <c r="D67" s="72"/>
      <c r="E67" s="72"/>
      <c r="F67" s="72" t="s">
        <v>5</v>
      </c>
      <c r="G67" s="74">
        <f>SUM(G68+G71+G73)</f>
        <v>10870693.83</v>
      </c>
      <c r="H67" s="73">
        <v>12115198</v>
      </c>
      <c r="I67" s="73">
        <v>12115198</v>
      </c>
      <c r="J67" s="74">
        <f>SUM(J68+J71+J73)</f>
        <v>12014683.73</v>
      </c>
      <c r="K67" s="112">
        <f t="shared" si="1"/>
        <v>110.52361438828233</v>
      </c>
      <c r="L67" s="109">
        <f>J67/I67*100</f>
        <v>99.170345627038046</v>
      </c>
    </row>
    <row r="68" spans="2:15" x14ac:dyDescent="0.25">
      <c r="B68" s="11"/>
      <c r="C68" s="11"/>
      <c r="D68" s="11">
        <v>311</v>
      </c>
      <c r="E68" s="11"/>
      <c r="F68" s="11" t="s">
        <v>46</v>
      </c>
      <c r="G68" s="65">
        <f>SUM(G69:G70)</f>
        <v>9115438.8599999994</v>
      </c>
      <c r="H68" s="8"/>
      <c r="I68" s="8"/>
      <c r="J68" s="65">
        <f>SUM(J69:J70)</f>
        <v>10014873.91</v>
      </c>
      <c r="K68" s="112">
        <f t="shared" si="1"/>
        <v>109.86716123945348</v>
      </c>
      <c r="L68" s="34"/>
    </row>
    <row r="69" spans="2:15" x14ac:dyDescent="0.25">
      <c r="B69" s="11"/>
      <c r="C69" s="11"/>
      <c r="D69" s="11"/>
      <c r="E69" s="11">
        <v>3111</v>
      </c>
      <c r="F69" s="11" t="s">
        <v>47</v>
      </c>
      <c r="G69" s="122">
        <v>9104074.8399999999</v>
      </c>
      <c r="H69" s="8"/>
      <c r="I69" s="8"/>
      <c r="J69" s="65">
        <v>9981507.3800000008</v>
      </c>
      <c r="K69" s="112">
        <f t="shared" si="1"/>
        <v>109.63780016553555</v>
      </c>
      <c r="L69" s="34"/>
    </row>
    <row r="70" spans="2:15" x14ac:dyDescent="0.25">
      <c r="B70" s="11"/>
      <c r="C70" s="11"/>
      <c r="D70" s="11"/>
      <c r="E70" s="11">
        <v>3114</v>
      </c>
      <c r="F70" s="56" t="s">
        <v>131</v>
      </c>
      <c r="G70" s="122">
        <v>11364.02</v>
      </c>
      <c r="H70" s="8"/>
      <c r="I70" s="8"/>
      <c r="J70" s="65">
        <v>33366.53</v>
      </c>
      <c r="K70" s="112">
        <f t="shared" si="1"/>
        <v>293.61555153898001</v>
      </c>
      <c r="L70" s="34"/>
    </row>
    <row r="71" spans="2:15" x14ac:dyDescent="0.25">
      <c r="B71" s="11"/>
      <c r="C71" s="11"/>
      <c r="D71" s="11">
        <v>312</v>
      </c>
      <c r="E71" s="11"/>
      <c r="F71" s="56" t="s">
        <v>132</v>
      </c>
      <c r="G71" s="65">
        <f>SUM(G72)</f>
        <v>279312.96999999997</v>
      </c>
      <c r="H71" s="8"/>
      <c r="I71" s="8"/>
      <c r="J71" s="65">
        <f>SUM(J72)</f>
        <v>375906.24</v>
      </c>
      <c r="K71" s="112">
        <f t="shared" si="1"/>
        <v>134.58245064667068</v>
      </c>
      <c r="L71" s="34"/>
    </row>
    <row r="72" spans="2:15" ht="29.25" customHeight="1" x14ac:dyDescent="0.25">
      <c r="B72" s="11"/>
      <c r="C72" s="11"/>
      <c r="D72" s="11"/>
      <c r="E72" s="11">
        <v>3121</v>
      </c>
      <c r="F72" s="56" t="s">
        <v>132</v>
      </c>
      <c r="G72" s="122">
        <v>279312.96999999997</v>
      </c>
      <c r="H72" s="8"/>
      <c r="I72" s="8"/>
      <c r="J72" s="65">
        <v>375906.24</v>
      </c>
      <c r="K72" s="112">
        <f t="shared" si="1"/>
        <v>134.58245064667068</v>
      </c>
      <c r="L72" s="34"/>
    </row>
    <row r="73" spans="2:15" x14ac:dyDescent="0.25">
      <c r="B73" s="11"/>
      <c r="C73" s="11"/>
      <c r="D73" s="11">
        <v>313</v>
      </c>
      <c r="E73" s="11"/>
      <c r="F73" s="56" t="s">
        <v>133</v>
      </c>
      <c r="G73" s="65">
        <f>SUM(G74:G76)</f>
        <v>1475942</v>
      </c>
      <c r="H73" s="8"/>
      <c r="I73" s="8"/>
      <c r="J73" s="65">
        <f>SUM(J74:J76)</f>
        <v>1623903.58</v>
      </c>
      <c r="K73" s="112">
        <f t="shared" si="1"/>
        <v>110.0248912220128</v>
      </c>
      <c r="L73" s="34"/>
    </row>
    <row r="74" spans="2:15" x14ac:dyDescent="0.25">
      <c r="B74" s="11"/>
      <c r="C74" s="11"/>
      <c r="D74" s="11"/>
      <c r="E74" s="11">
        <v>3131</v>
      </c>
      <c r="F74" s="56" t="s">
        <v>134</v>
      </c>
      <c r="G74" s="122">
        <v>9475.2900000000009</v>
      </c>
      <c r="H74" s="8"/>
      <c r="I74" s="8"/>
      <c r="J74" s="65"/>
      <c r="K74" s="112">
        <f t="shared" si="1"/>
        <v>0</v>
      </c>
      <c r="L74" s="34"/>
    </row>
    <row r="75" spans="2:15" x14ac:dyDescent="0.25">
      <c r="B75" s="11"/>
      <c r="C75" s="11"/>
      <c r="D75" s="11"/>
      <c r="E75" s="11">
        <v>3132</v>
      </c>
      <c r="F75" s="56" t="s">
        <v>135</v>
      </c>
      <c r="G75" s="122">
        <v>1462957.91</v>
      </c>
      <c r="H75" s="8"/>
      <c r="I75" s="8"/>
      <c r="J75" s="65">
        <v>1623583.34</v>
      </c>
      <c r="K75" s="112">
        <f t="shared" si="1"/>
        <v>110.97949769450307</v>
      </c>
      <c r="L75" s="34"/>
    </row>
    <row r="76" spans="2:15" ht="25.5" x14ac:dyDescent="0.25">
      <c r="B76" s="11"/>
      <c r="C76" s="11"/>
      <c r="D76" s="11"/>
      <c r="E76" s="11">
        <v>3133</v>
      </c>
      <c r="F76" s="56" t="s">
        <v>136</v>
      </c>
      <c r="G76" s="122">
        <v>3508.8</v>
      </c>
      <c r="H76" s="8"/>
      <c r="I76" s="8"/>
      <c r="J76" s="65">
        <v>320.24</v>
      </c>
      <c r="K76" s="112">
        <f t="shared" si="1"/>
        <v>9.1267669858641121</v>
      </c>
      <c r="L76" s="34"/>
    </row>
    <row r="77" spans="2:15" x14ac:dyDescent="0.25">
      <c r="B77" s="75"/>
      <c r="C77" s="76">
        <v>32</v>
      </c>
      <c r="D77" s="77"/>
      <c r="E77" s="77"/>
      <c r="F77" s="75" t="s">
        <v>17</v>
      </c>
      <c r="G77" s="74">
        <f>SUM(G78+G83+G89+G99+G101)</f>
        <v>3623631.2800000003</v>
      </c>
      <c r="H77" s="73">
        <v>3659878</v>
      </c>
      <c r="I77" s="73">
        <v>3659878</v>
      </c>
      <c r="J77" s="74">
        <f>SUM(J78+J83+J89+J99+J101)</f>
        <v>3770150.7800000003</v>
      </c>
      <c r="K77" s="112">
        <f t="shared" si="1"/>
        <v>104.04344395658269</v>
      </c>
      <c r="L77" s="109">
        <f>J77/I77*100</f>
        <v>103.01301792026949</v>
      </c>
    </row>
    <row r="78" spans="2:15" ht="24" customHeight="1" x14ac:dyDescent="0.25">
      <c r="B78" s="11"/>
      <c r="C78" s="11"/>
      <c r="D78" s="11">
        <v>321</v>
      </c>
      <c r="E78" s="11"/>
      <c r="F78" s="11" t="s">
        <v>48</v>
      </c>
      <c r="G78" s="65">
        <f>SUM(G79:G82)</f>
        <v>731003.17</v>
      </c>
      <c r="H78" s="8"/>
      <c r="I78" s="8"/>
      <c r="J78" s="65">
        <f>SUM(J79:J82)</f>
        <v>731230.45000000007</v>
      </c>
      <c r="K78" s="112">
        <f t="shared" si="1"/>
        <v>100.03109152043758</v>
      </c>
      <c r="L78" s="34"/>
    </row>
    <row r="79" spans="2:15" x14ac:dyDescent="0.25">
      <c r="B79" s="11"/>
      <c r="C79" s="19"/>
      <c r="D79" s="11"/>
      <c r="E79" s="11">
        <v>3211</v>
      </c>
      <c r="F79" s="29" t="s">
        <v>49</v>
      </c>
      <c r="G79" s="122">
        <v>399422.76</v>
      </c>
      <c r="H79" s="8"/>
      <c r="I79" s="8"/>
      <c r="J79" s="65">
        <v>383208.57</v>
      </c>
      <c r="K79" s="112">
        <f t="shared" si="1"/>
        <v>95.940594371737859</v>
      </c>
      <c r="L79" s="34"/>
    </row>
    <row r="80" spans="2:15" ht="25.5" x14ac:dyDescent="0.25">
      <c r="B80" s="11"/>
      <c r="C80" s="19"/>
      <c r="D80" s="12"/>
      <c r="E80" s="11">
        <v>3212</v>
      </c>
      <c r="F80" s="56" t="s">
        <v>128</v>
      </c>
      <c r="G80" s="122">
        <v>240021.85</v>
      </c>
      <c r="H80" s="8"/>
      <c r="I80" s="8"/>
      <c r="J80" s="65">
        <v>249043.93</v>
      </c>
      <c r="K80" s="112">
        <f t="shared" si="1"/>
        <v>103.75885778732228</v>
      </c>
      <c r="L80" s="34"/>
      <c r="O80" s="163"/>
    </row>
    <row r="81" spans="2:15" x14ac:dyDescent="0.25">
      <c r="B81" s="11"/>
      <c r="C81" s="19"/>
      <c r="D81" s="12"/>
      <c r="E81" s="11">
        <v>3213</v>
      </c>
      <c r="F81" s="56" t="s">
        <v>129</v>
      </c>
      <c r="G81" s="122">
        <v>85673.03</v>
      </c>
      <c r="H81" s="8"/>
      <c r="I81" s="8"/>
      <c r="J81" s="65">
        <v>92929.39</v>
      </c>
      <c r="K81" s="112">
        <f t="shared" si="1"/>
        <v>108.46983000367794</v>
      </c>
      <c r="L81" s="34"/>
      <c r="O81" s="163"/>
    </row>
    <row r="82" spans="2:15" x14ac:dyDescent="0.25">
      <c r="B82" s="11"/>
      <c r="C82" s="11"/>
      <c r="D82" s="12"/>
      <c r="E82" s="11">
        <v>3214</v>
      </c>
      <c r="F82" s="56" t="s">
        <v>130</v>
      </c>
      <c r="G82" s="122">
        <v>5885.53</v>
      </c>
      <c r="H82" s="8"/>
      <c r="I82" s="8"/>
      <c r="J82" s="65">
        <v>6048.56</v>
      </c>
      <c r="K82" s="112">
        <f t="shared" si="1"/>
        <v>102.77001391548426</v>
      </c>
      <c r="L82" s="34"/>
      <c r="O82" s="163"/>
    </row>
    <row r="83" spans="2:15" x14ac:dyDescent="0.25">
      <c r="B83" s="11"/>
      <c r="C83" s="11"/>
      <c r="D83" s="11">
        <v>322</v>
      </c>
      <c r="E83" s="11"/>
      <c r="F83" s="56" t="s">
        <v>122</v>
      </c>
      <c r="G83" s="172">
        <f>SUM(G84:G88)</f>
        <v>1704672.2</v>
      </c>
      <c r="H83" s="8"/>
      <c r="I83" s="8"/>
      <c r="J83" s="65">
        <f>SUM(J84:J88)</f>
        <v>1700301.4900000002</v>
      </c>
      <c r="K83" s="112">
        <f t="shared" si="1"/>
        <v>99.743604078250371</v>
      </c>
      <c r="L83" s="34"/>
    </row>
    <row r="84" spans="2:15" x14ac:dyDescent="0.25">
      <c r="B84" s="11"/>
      <c r="C84" s="11"/>
      <c r="D84" s="11"/>
      <c r="E84" s="11">
        <v>3221</v>
      </c>
      <c r="F84" s="56" t="s">
        <v>123</v>
      </c>
      <c r="G84" s="122">
        <v>1121297.79</v>
      </c>
      <c r="H84" s="8"/>
      <c r="I84" s="8"/>
      <c r="J84" s="65">
        <v>1236243.05</v>
      </c>
      <c r="K84" s="112">
        <f t="shared" si="1"/>
        <v>110.2510912823613</v>
      </c>
      <c r="L84" s="34"/>
    </row>
    <row r="85" spans="2:15" x14ac:dyDescent="0.25">
      <c r="B85" s="11"/>
      <c r="C85" s="11"/>
      <c r="D85" s="11"/>
      <c r="E85" s="11">
        <v>3223</v>
      </c>
      <c r="F85" s="56" t="s">
        <v>124</v>
      </c>
      <c r="G85" s="122">
        <v>466820.13</v>
      </c>
      <c r="H85" s="8"/>
      <c r="I85" s="8"/>
      <c r="J85" s="65">
        <v>340061.3</v>
      </c>
      <c r="K85" s="112">
        <f t="shared" si="1"/>
        <v>72.846323058090917</v>
      </c>
      <c r="L85" s="34"/>
    </row>
    <row r="86" spans="2:15" ht="25.5" x14ac:dyDescent="0.25">
      <c r="B86" s="11"/>
      <c r="C86" s="11"/>
      <c r="D86" s="11"/>
      <c r="E86" s="11">
        <v>3224</v>
      </c>
      <c r="F86" s="56" t="s">
        <v>125</v>
      </c>
      <c r="G86" s="122">
        <v>34334.33</v>
      </c>
      <c r="H86" s="8"/>
      <c r="I86" s="8"/>
      <c r="J86" s="65">
        <v>44238.05</v>
      </c>
      <c r="K86" s="112">
        <f t="shared" si="1"/>
        <v>128.84494906409998</v>
      </c>
      <c r="L86" s="34"/>
    </row>
    <row r="87" spans="2:15" x14ac:dyDescent="0.25">
      <c r="B87" s="11"/>
      <c r="C87" s="11"/>
      <c r="D87" s="11"/>
      <c r="E87" s="11">
        <v>3225</v>
      </c>
      <c r="F87" s="56" t="s">
        <v>126</v>
      </c>
      <c r="G87" s="122">
        <v>72557.070000000007</v>
      </c>
      <c r="H87" s="8"/>
      <c r="I87" s="8"/>
      <c r="J87" s="65">
        <v>58858</v>
      </c>
      <c r="K87" s="112">
        <f t="shared" si="1"/>
        <v>81.119593169900597</v>
      </c>
      <c r="L87" s="34"/>
    </row>
    <row r="88" spans="2:15" x14ac:dyDescent="0.25">
      <c r="B88" s="11"/>
      <c r="C88" s="11"/>
      <c r="D88" s="11"/>
      <c r="E88" s="11">
        <v>3227</v>
      </c>
      <c r="F88" s="56" t="s">
        <v>127</v>
      </c>
      <c r="G88" s="122">
        <v>9662.8799999999992</v>
      </c>
      <c r="H88" s="8"/>
      <c r="I88" s="8"/>
      <c r="J88" s="65">
        <v>20901.09</v>
      </c>
      <c r="K88" s="112">
        <f t="shared" si="1"/>
        <v>216.30290348219168</v>
      </c>
      <c r="L88" s="34"/>
    </row>
    <row r="89" spans="2:15" x14ac:dyDescent="0.25">
      <c r="B89" s="11"/>
      <c r="C89" s="11"/>
      <c r="D89" s="11">
        <v>323</v>
      </c>
      <c r="E89" s="11"/>
      <c r="F89" s="56" t="s">
        <v>112</v>
      </c>
      <c r="G89" s="65">
        <f>SUM(G90:G98)</f>
        <v>996540.49</v>
      </c>
      <c r="H89" s="8"/>
      <c r="I89" s="8"/>
      <c r="J89" s="65">
        <f>SUM(J90:J98)</f>
        <v>1116031.46</v>
      </c>
      <c r="K89" s="112">
        <f t="shared" si="1"/>
        <v>111.99057852631758</v>
      </c>
      <c r="L89" s="34"/>
    </row>
    <row r="90" spans="2:15" x14ac:dyDescent="0.25">
      <c r="B90" s="11"/>
      <c r="C90" s="11"/>
      <c r="D90" s="11"/>
      <c r="E90" s="11">
        <v>3231</v>
      </c>
      <c r="F90" s="56" t="s">
        <v>113</v>
      </c>
      <c r="G90" s="122">
        <v>47132.9</v>
      </c>
      <c r="H90" s="8"/>
      <c r="I90" s="8"/>
      <c r="J90" s="65">
        <v>42217.97</v>
      </c>
      <c r="K90" s="112">
        <f t="shared" si="1"/>
        <v>89.572188428889376</v>
      </c>
      <c r="L90" s="34"/>
    </row>
    <row r="91" spans="2:15" x14ac:dyDescent="0.25">
      <c r="B91" s="11"/>
      <c r="C91" s="11"/>
      <c r="D91" s="11"/>
      <c r="E91" s="11">
        <v>3232</v>
      </c>
      <c r="F91" s="56" t="s">
        <v>114</v>
      </c>
      <c r="G91" s="122">
        <v>197171.74</v>
      </c>
      <c r="H91" s="8"/>
      <c r="I91" s="8"/>
      <c r="J91" s="65">
        <v>333180.03999999998</v>
      </c>
      <c r="K91" s="112">
        <f t="shared" si="1"/>
        <v>168.97961137838516</v>
      </c>
      <c r="L91" s="34"/>
    </row>
    <row r="92" spans="2:15" x14ac:dyDescent="0.25">
      <c r="B92" s="11"/>
      <c r="C92" s="11"/>
      <c r="D92" s="11"/>
      <c r="E92" s="11">
        <v>3233</v>
      </c>
      <c r="F92" s="56" t="s">
        <v>115</v>
      </c>
      <c r="G92" s="122">
        <v>69146.37</v>
      </c>
      <c r="H92" s="8"/>
      <c r="I92" s="8"/>
      <c r="J92" s="65">
        <v>50380.160000000003</v>
      </c>
      <c r="K92" s="112">
        <f t="shared" si="1"/>
        <v>72.860166050654584</v>
      </c>
      <c r="L92" s="34"/>
    </row>
    <row r="93" spans="2:15" x14ac:dyDescent="0.25">
      <c r="B93" s="11"/>
      <c r="C93" s="11"/>
      <c r="D93" s="11"/>
      <c r="E93" s="11">
        <v>3234</v>
      </c>
      <c r="F93" s="56" t="s">
        <v>116</v>
      </c>
      <c r="G93" s="122">
        <v>137132.62</v>
      </c>
      <c r="H93" s="8"/>
      <c r="I93" s="8"/>
      <c r="J93" s="65">
        <v>117174.28</v>
      </c>
      <c r="K93" s="112">
        <f t="shared" si="1"/>
        <v>85.445957351358132</v>
      </c>
      <c r="L93" s="34"/>
    </row>
    <row r="94" spans="2:15" x14ac:dyDescent="0.25">
      <c r="B94" s="11"/>
      <c r="C94" s="11"/>
      <c r="D94" s="11"/>
      <c r="E94" s="11">
        <v>3235</v>
      </c>
      <c r="F94" s="56" t="s">
        <v>117</v>
      </c>
      <c r="G94" s="122">
        <v>66452.67</v>
      </c>
      <c r="H94" s="8"/>
      <c r="I94" s="8"/>
      <c r="J94" s="65">
        <v>76829.14</v>
      </c>
      <c r="K94" s="112">
        <f t="shared" si="1"/>
        <v>115.61482781654972</v>
      </c>
      <c r="L94" s="34"/>
    </row>
    <row r="95" spans="2:15" x14ac:dyDescent="0.25">
      <c r="B95" s="11"/>
      <c r="C95" s="11"/>
      <c r="D95" s="11"/>
      <c r="E95" s="11">
        <v>3236</v>
      </c>
      <c r="F95" s="56" t="s">
        <v>118</v>
      </c>
      <c r="G95" s="122">
        <v>116518.49</v>
      </c>
      <c r="H95" s="8"/>
      <c r="I95" s="8"/>
      <c r="J95" s="65">
        <f>122132.15-5255.91</f>
        <v>116876.23999999999</v>
      </c>
      <c r="K95" s="112">
        <f t="shared" si="1"/>
        <v>100.30703281513516</v>
      </c>
      <c r="L95" s="34"/>
    </row>
    <row r="96" spans="2:15" x14ac:dyDescent="0.25">
      <c r="B96" s="11"/>
      <c r="C96" s="11"/>
      <c r="D96" s="11"/>
      <c r="E96" s="11">
        <v>3237</v>
      </c>
      <c r="F96" s="56" t="s">
        <v>119</v>
      </c>
      <c r="G96" s="122">
        <v>124847.15</v>
      </c>
      <c r="H96" s="8"/>
      <c r="I96" s="8"/>
      <c r="J96" s="65">
        <v>116777.76</v>
      </c>
      <c r="K96" s="112">
        <f t="shared" si="1"/>
        <v>93.5365845355701</v>
      </c>
      <c r="L96" s="34"/>
    </row>
    <row r="97" spans="2:12" x14ac:dyDescent="0.25">
      <c r="B97" s="11"/>
      <c r="C97" s="11"/>
      <c r="D97" s="11"/>
      <c r="E97" s="11">
        <v>3238</v>
      </c>
      <c r="F97" s="56" t="s">
        <v>120</v>
      </c>
      <c r="G97" s="122">
        <v>24921.09</v>
      </c>
      <c r="H97" s="8"/>
      <c r="I97" s="8"/>
      <c r="J97" s="65">
        <v>25136.48</v>
      </c>
      <c r="K97" s="112">
        <f t="shared" si="1"/>
        <v>100.86428803876555</v>
      </c>
      <c r="L97" s="34"/>
    </row>
    <row r="98" spans="2:12" x14ac:dyDescent="0.25">
      <c r="B98" s="11"/>
      <c r="C98" s="11"/>
      <c r="D98" s="11"/>
      <c r="E98" s="11">
        <v>3239</v>
      </c>
      <c r="F98" s="56" t="s">
        <v>121</v>
      </c>
      <c r="G98" s="122">
        <v>213217.46</v>
      </c>
      <c r="H98" s="8"/>
      <c r="I98" s="8"/>
      <c r="J98" s="65">
        <v>237459.39</v>
      </c>
      <c r="K98" s="112">
        <f t="shared" si="1"/>
        <v>111.36958014601619</v>
      </c>
      <c r="L98" s="34"/>
    </row>
    <row r="99" spans="2:12" x14ac:dyDescent="0.25">
      <c r="B99" s="11"/>
      <c r="C99" s="11"/>
      <c r="D99" s="11">
        <v>324</v>
      </c>
      <c r="E99" s="11"/>
      <c r="F99" s="56" t="s">
        <v>111</v>
      </c>
      <c r="G99" s="65">
        <f>SUM(G100)</f>
        <v>10219.209999999999</v>
      </c>
      <c r="H99" s="8"/>
      <c r="I99" s="8"/>
      <c r="J99" s="65">
        <f>SUM(J100)</f>
        <v>22381.05</v>
      </c>
      <c r="K99" s="112">
        <f t="shared" si="1"/>
        <v>219.00959076092965</v>
      </c>
      <c r="L99" s="34"/>
    </row>
    <row r="100" spans="2:12" x14ac:dyDescent="0.25">
      <c r="B100" s="11"/>
      <c r="C100" s="11"/>
      <c r="D100" s="11"/>
      <c r="E100" s="11">
        <v>3241</v>
      </c>
      <c r="F100" s="62" t="s">
        <v>111</v>
      </c>
      <c r="G100" s="122">
        <v>10219.209999999999</v>
      </c>
      <c r="H100" s="8"/>
      <c r="I100" s="8"/>
      <c r="J100" s="65">
        <v>22381.05</v>
      </c>
      <c r="K100" s="112">
        <f t="shared" si="1"/>
        <v>219.00959076092965</v>
      </c>
      <c r="L100" s="34"/>
    </row>
    <row r="101" spans="2:12" x14ac:dyDescent="0.25">
      <c r="B101" s="11"/>
      <c r="C101" s="11"/>
      <c r="D101" s="11">
        <v>329</v>
      </c>
      <c r="E101" s="11"/>
      <c r="F101" s="56" t="s">
        <v>105</v>
      </c>
      <c r="G101" s="65">
        <f>SUM(G102:G108)</f>
        <v>181196.21</v>
      </c>
      <c r="H101" s="8"/>
      <c r="I101" s="8"/>
      <c r="J101" s="65">
        <f>SUM(J102:J108)</f>
        <v>200206.33000000002</v>
      </c>
      <c r="K101" s="112">
        <f t="shared" si="1"/>
        <v>110.49145564358108</v>
      </c>
      <c r="L101" s="34"/>
    </row>
    <row r="102" spans="2:12" ht="25.5" x14ac:dyDescent="0.25">
      <c r="B102" s="11"/>
      <c r="C102" s="11"/>
      <c r="D102" s="11"/>
      <c r="E102" s="11">
        <v>3291</v>
      </c>
      <c r="F102" s="56" t="s">
        <v>222</v>
      </c>
      <c r="G102" s="65">
        <v>29757.41</v>
      </c>
      <c r="H102" s="8"/>
      <c r="I102" s="8"/>
      <c r="J102" s="65">
        <v>27754.02</v>
      </c>
      <c r="K102" s="112">
        <f t="shared" si="1"/>
        <v>93.267592844941817</v>
      </c>
      <c r="L102" s="34"/>
    </row>
    <row r="103" spans="2:12" x14ac:dyDescent="0.25">
      <c r="B103" s="11"/>
      <c r="C103" s="11"/>
      <c r="D103" s="11"/>
      <c r="E103" s="11">
        <v>3292</v>
      </c>
      <c r="F103" s="56" t="s">
        <v>106</v>
      </c>
      <c r="G103" s="122">
        <v>13233.77</v>
      </c>
      <c r="H103" s="8"/>
      <c r="I103" s="8"/>
      <c r="J103" s="65">
        <v>16915.310000000001</v>
      </c>
      <c r="K103" s="112">
        <f t="shared" si="1"/>
        <v>127.81928354505179</v>
      </c>
      <c r="L103" s="34"/>
    </row>
    <row r="104" spans="2:12" x14ac:dyDescent="0.25">
      <c r="B104" s="11"/>
      <c r="C104" s="11"/>
      <c r="D104" s="11"/>
      <c r="E104" s="11">
        <v>3293</v>
      </c>
      <c r="F104" s="56" t="s">
        <v>107</v>
      </c>
      <c r="G104" s="122">
        <v>45709.54</v>
      </c>
      <c r="H104" s="8"/>
      <c r="I104" s="8"/>
      <c r="J104" s="65">
        <v>57495.65</v>
      </c>
      <c r="K104" s="112">
        <f t="shared" si="1"/>
        <v>125.78479240876193</v>
      </c>
      <c r="L104" s="34"/>
    </row>
    <row r="105" spans="2:12" x14ac:dyDescent="0.25">
      <c r="B105" s="11"/>
      <c r="C105" s="11"/>
      <c r="D105" s="12"/>
      <c r="E105" s="11">
        <v>3294</v>
      </c>
      <c r="F105" s="56" t="s">
        <v>108</v>
      </c>
      <c r="G105" s="122">
        <v>9753.5499999999993</v>
      </c>
      <c r="H105" s="8"/>
      <c r="I105" s="8"/>
      <c r="J105" s="65">
        <v>13147.56</v>
      </c>
      <c r="K105" s="112">
        <f t="shared" si="1"/>
        <v>134.79768904655231</v>
      </c>
      <c r="L105" s="34"/>
    </row>
    <row r="106" spans="2:12" x14ac:dyDescent="0.25">
      <c r="B106" s="11"/>
      <c r="C106" s="11"/>
      <c r="D106" s="12"/>
      <c r="E106" s="11">
        <v>3295</v>
      </c>
      <c r="F106" s="60" t="s">
        <v>109</v>
      </c>
      <c r="G106" s="122">
        <v>20006.73</v>
      </c>
      <c r="H106" s="8"/>
      <c r="I106" s="8"/>
      <c r="J106" s="65">
        <v>19485.919999999998</v>
      </c>
      <c r="K106" s="112">
        <f t="shared" si="1"/>
        <v>97.396825968061734</v>
      </c>
      <c r="L106" s="34"/>
    </row>
    <row r="107" spans="2:12" x14ac:dyDescent="0.25">
      <c r="B107" s="11"/>
      <c r="C107" s="11"/>
      <c r="D107" s="12"/>
      <c r="E107" s="11">
        <v>3296</v>
      </c>
      <c r="F107" s="61" t="s">
        <v>110</v>
      </c>
      <c r="G107" s="122">
        <v>1699.47</v>
      </c>
      <c r="H107" s="8"/>
      <c r="I107" s="8"/>
      <c r="J107" s="65">
        <v>9286.4500000000007</v>
      </c>
      <c r="K107" s="112">
        <f t="shared" si="1"/>
        <v>546.43212295598039</v>
      </c>
      <c r="L107" s="34"/>
    </row>
    <row r="108" spans="2:12" x14ac:dyDescent="0.25">
      <c r="B108" s="11"/>
      <c r="C108" s="11"/>
      <c r="D108" s="12"/>
      <c r="E108" s="11">
        <v>3299</v>
      </c>
      <c r="F108" s="56" t="s">
        <v>105</v>
      </c>
      <c r="G108" s="122">
        <v>61035.74</v>
      </c>
      <c r="H108" s="8"/>
      <c r="I108" s="8"/>
      <c r="J108" s="65">
        <v>56121.42</v>
      </c>
      <c r="K108" s="112">
        <f t="shared" si="1"/>
        <v>91.948455118263496</v>
      </c>
      <c r="L108" s="34"/>
    </row>
    <row r="109" spans="2:12" x14ac:dyDescent="0.25">
      <c r="B109" s="75"/>
      <c r="C109" s="76">
        <v>34</v>
      </c>
      <c r="D109" s="77"/>
      <c r="E109" s="75"/>
      <c r="F109" s="78" t="s">
        <v>101</v>
      </c>
      <c r="G109" s="74">
        <f>SUM(G112)+G110</f>
        <v>584568.70000000007</v>
      </c>
      <c r="H109" s="73">
        <v>81684</v>
      </c>
      <c r="I109" s="73">
        <v>81684</v>
      </c>
      <c r="J109" s="74">
        <f>SUM(J112)+J110</f>
        <v>77950.81</v>
      </c>
      <c r="K109" s="112">
        <f t="shared" si="1"/>
        <v>13.334756034662817</v>
      </c>
      <c r="L109" s="109">
        <f>J109/I109*100</f>
        <v>95.429716958033396</v>
      </c>
    </row>
    <row r="110" spans="2:12" x14ac:dyDescent="0.25">
      <c r="B110" s="11"/>
      <c r="C110" s="11"/>
      <c r="D110" s="11">
        <v>342</v>
      </c>
      <c r="E110" s="11"/>
      <c r="F110" s="56" t="s">
        <v>221</v>
      </c>
      <c r="G110" s="65">
        <f>G111</f>
        <v>15141.43</v>
      </c>
      <c r="H110" s="8"/>
      <c r="I110" s="8"/>
      <c r="J110" s="65">
        <f>J111</f>
        <v>10164.41</v>
      </c>
      <c r="K110" s="112">
        <f t="shared" si="1"/>
        <v>67.129788930107665</v>
      </c>
      <c r="L110" s="34"/>
    </row>
    <row r="111" spans="2:12" ht="24.75" customHeight="1" x14ac:dyDescent="0.25">
      <c r="B111" s="11"/>
      <c r="C111" s="11"/>
      <c r="D111" s="11"/>
      <c r="E111" s="11">
        <v>3423</v>
      </c>
      <c r="F111" s="56" t="s">
        <v>216</v>
      </c>
      <c r="G111" s="122">
        <v>15141.43</v>
      </c>
      <c r="H111" s="8"/>
      <c r="I111" s="8"/>
      <c r="J111" s="65">
        <v>10164.41</v>
      </c>
      <c r="K111" s="112">
        <f t="shared" si="1"/>
        <v>67.129788930107665</v>
      </c>
      <c r="L111" s="34"/>
    </row>
    <row r="112" spans="2:12" x14ac:dyDescent="0.25">
      <c r="B112" s="11"/>
      <c r="C112" s="11"/>
      <c r="D112" s="11">
        <v>343</v>
      </c>
      <c r="E112" s="11"/>
      <c r="F112" s="56" t="s">
        <v>102</v>
      </c>
      <c r="G112" s="65">
        <f>SUM(G113:G115)</f>
        <v>569427.27</v>
      </c>
      <c r="H112" s="8"/>
      <c r="I112" s="8"/>
      <c r="J112" s="65">
        <f>SUM(J113:J115)</f>
        <v>67786.399999999994</v>
      </c>
      <c r="K112" s="112">
        <f t="shared" si="1"/>
        <v>11.904312204787802</v>
      </c>
      <c r="L112" s="34"/>
    </row>
    <row r="113" spans="2:12" x14ac:dyDescent="0.25">
      <c r="B113" s="11"/>
      <c r="C113" s="11"/>
      <c r="D113" s="11"/>
      <c r="E113" s="11">
        <v>3431</v>
      </c>
      <c r="F113" s="56" t="s">
        <v>149</v>
      </c>
      <c r="G113" s="122">
        <v>52134.71</v>
      </c>
      <c r="H113" s="8"/>
      <c r="I113" s="8"/>
      <c r="J113" s="65">
        <v>57025.94</v>
      </c>
      <c r="K113" s="112">
        <f t="shared" si="1"/>
        <v>109.38190698672727</v>
      </c>
      <c r="L113" s="34"/>
    </row>
    <row r="114" spans="2:12" ht="25.5" x14ac:dyDescent="0.25">
      <c r="B114" s="11"/>
      <c r="C114" s="11"/>
      <c r="D114" s="11"/>
      <c r="E114" s="11">
        <v>3432</v>
      </c>
      <c r="F114" s="56" t="s">
        <v>103</v>
      </c>
      <c r="G114" s="122">
        <v>6803.21</v>
      </c>
      <c r="H114" s="8"/>
      <c r="I114" s="8"/>
      <c r="J114" s="65">
        <v>810.03</v>
      </c>
      <c r="K114" s="112">
        <f t="shared" si="1"/>
        <v>11.906585273716377</v>
      </c>
      <c r="L114" s="34"/>
    </row>
    <row r="115" spans="2:12" x14ac:dyDescent="0.25">
      <c r="B115" s="11"/>
      <c r="C115" s="11"/>
      <c r="D115" s="11"/>
      <c r="E115" s="11">
        <v>3433</v>
      </c>
      <c r="F115" s="56" t="s">
        <v>104</v>
      </c>
      <c r="G115" s="122">
        <v>510489.35</v>
      </c>
      <c r="H115" s="8"/>
      <c r="I115" s="8"/>
      <c r="J115" s="65">
        <v>9950.43</v>
      </c>
      <c r="K115" s="112">
        <f t="shared" si="1"/>
        <v>1.9491944347124972</v>
      </c>
      <c r="L115" s="34"/>
    </row>
    <row r="116" spans="2:12" ht="25.5" x14ac:dyDescent="0.25">
      <c r="B116" s="123"/>
      <c r="C116" s="124">
        <v>36</v>
      </c>
      <c r="D116" s="123"/>
      <c r="E116" s="123"/>
      <c r="F116" s="130" t="s">
        <v>218</v>
      </c>
      <c r="G116" s="125">
        <f>G117+G119</f>
        <v>82620.540000000008</v>
      </c>
      <c r="H116" s="126">
        <v>61184</v>
      </c>
      <c r="I116" s="126">
        <v>61184</v>
      </c>
      <c r="J116" s="125">
        <f>SUM(J119)</f>
        <v>61583.66</v>
      </c>
      <c r="K116" s="112">
        <f t="shared" si="1"/>
        <v>74.537953879265373</v>
      </c>
      <c r="L116" s="135">
        <f>J116/I116*100</f>
        <v>100.65320998953975</v>
      </c>
    </row>
    <row r="117" spans="2:12" x14ac:dyDescent="0.25">
      <c r="B117" s="11"/>
      <c r="C117" s="19"/>
      <c r="D117" s="11">
        <v>361</v>
      </c>
      <c r="E117" s="11"/>
      <c r="F117" s="56" t="s">
        <v>217</v>
      </c>
      <c r="G117" s="122">
        <f>G118</f>
        <v>45712.53</v>
      </c>
      <c r="H117" s="8"/>
      <c r="I117" s="8"/>
      <c r="J117" s="122"/>
      <c r="K117" s="112">
        <f t="shared" si="1"/>
        <v>0</v>
      </c>
      <c r="L117" s="34"/>
    </row>
    <row r="118" spans="2:12" x14ac:dyDescent="0.25">
      <c r="B118" s="11"/>
      <c r="C118" s="19"/>
      <c r="D118" s="11"/>
      <c r="E118" s="11">
        <v>3611</v>
      </c>
      <c r="F118" s="56" t="s">
        <v>219</v>
      </c>
      <c r="G118" s="122">
        <v>45712.53</v>
      </c>
      <c r="H118" s="8"/>
      <c r="I118" s="8"/>
      <c r="J118" s="65"/>
      <c r="K118" s="112">
        <f t="shared" si="1"/>
        <v>0</v>
      </c>
      <c r="L118" s="34"/>
    </row>
    <row r="119" spans="2:12" ht="25.5" x14ac:dyDescent="0.25">
      <c r="B119" s="11"/>
      <c r="C119" s="19"/>
      <c r="D119" s="11">
        <v>369</v>
      </c>
      <c r="E119" s="11"/>
      <c r="F119" s="56" t="s">
        <v>77</v>
      </c>
      <c r="G119" s="122">
        <f>SUM(G120:G120)</f>
        <v>36908.01</v>
      </c>
      <c r="H119" s="8"/>
      <c r="I119" s="8"/>
      <c r="J119" s="122">
        <f>SUM(J120:J120)</f>
        <v>61583.66</v>
      </c>
      <c r="K119" s="112">
        <f t="shared" si="1"/>
        <v>166.85716731950598</v>
      </c>
      <c r="L119" s="34"/>
    </row>
    <row r="120" spans="2:12" ht="25.5" x14ac:dyDescent="0.25">
      <c r="B120" s="11"/>
      <c r="C120" s="19"/>
      <c r="D120" s="11"/>
      <c r="E120" s="11">
        <v>3693</v>
      </c>
      <c r="F120" s="56" t="s">
        <v>220</v>
      </c>
      <c r="G120" s="122">
        <v>36908.01</v>
      </c>
      <c r="H120" s="8"/>
      <c r="I120" s="8"/>
      <c r="J120" s="65">
        <v>61583.66</v>
      </c>
      <c r="K120" s="112">
        <f t="shared" si="1"/>
        <v>166.85716731950598</v>
      </c>
      <c r="L120" s="34"/>
    </row>
    <row r="121" spans="2:12" x14ac:dyDescent="0.25">
      <c r="B121" s="75"/>
      <c r="C121" s="76">
        <v>38</v>
      </c>
      <c r="D121" s="75"/>
      <c r="E121" s="75"/>
      <c r="F121" s="78" t="s">
        <v>98</v>
      </c>
      <c r="G121" s="74">
        <f>SUM(G122)</f>
        <v>1509.6</v>
      </c>
      <c r="H121" s="169">
        <v>3994</v>
      </c>
      <c r="I121" s="73">
        <v>3994</v>
      </c>
      <c r="J121" s="74">
        <f>SUM(J122)</f>
        <v>3994.34</v>
      </c>
      <c r="K121" s="112">
        <f t="shared" si="1"/>
        <v>264.59591944886063</v>
      </c>
      <c r="L121" s="109">
        <f>J121/I121*100</f>
        <v>100.00851276915373</v>
      </c>
    </row>
    <row r="122" spans="2:12" ht="23.25" customHeight="1" x14ac:dyDescent="0.25">
      <c r="B122" s="11"/>
      <c r="C122" s="11"/>
      <c r="D122" s="11">
        <v>381</v>
      </c>
      <c r="E122" s="11"/>
      <c r="F122" s="56" t="s">
        <v>99</v>
      </c>
      <c r="G122" s="65">
        <f>SUM(G123)</f>
        <v>1509.6</v>
      </c>
      <c r="H122" s="8"/>
      <c r="I122" s="8"/>
      <c r="J122" s="65">
        <f>SUM(J123)</f>
        <v>3994.34</v>
      </c>
      <c r="K122" s="112">
        <f t="shared" si="1"/>
        <v>264.59591944886063</v>
      </c>
      <c r="L122" s="34"/>
    </row>
    <row r="123" spans="2:12" ht="23.25" customHeight="1" x14ac:dyDescent="0.25">
      <c r="B123" s="11"/>
      <c r="C123" s="11"/>
      <c r="D123" s="11"/>
      <c r="E123" s="11">
        <v>3811</v>
      </c>
      <c r="F123" s="56" t="s">
        <v>100</v>
      </c>
      <c r="G123" s="122">
        <v>1509.6</v>
      </c>
      <c r="H123" s="8"/>
      <c r="I123" s="8"/>
      <c r="J123" s="65">
        <v>3994.34</v>
      </c>
      <c r="K123" s="112">
        <f t="shared" si="1"/>
        <v>264.59591944886063</v>
      </c>
      <c r="L123" s="34"/>
    </row>
    <row r="124" spans="2:12" ht="23.25" customHeight="1" x14ac:dyDescent="0.25">
      <c r="B124" s="91">
        <v>4</v>
      </c>
      <c r="C124" s="91"/>
      <c r="D124" s="91"/>
      <c r="E124" s="91"/>
      <c r="F124" s="92" t="s">
        <v>6</v>
      </c>
      <c r="G124" s="173">
        <f>SUM(G127+G142)+G125</f>
        <v>1096924.04</v>
      </c>
      <c r="H124" s="90">
        <f>SUM(H127+H142+H125)</f>
        <v>1279329</v>
      </c>
      <c r="I124" s="90">
        <f>SUM(I127+I142+I125)</f>
        <v>1279329</v>
      </c>
      <c r="J124" s="70">
        <f>SUM(J127+J142)</f>
        <v>823412.53999999992</v>
      </c>
      <c r="K124" s="112">
        <f t="shared" ref="K124:K149" si="2">J124/G124*100</f>
        <v>75.065593420671135</v>
      </c>
      <c r="L124" s="110">
        <f>J124/I124*100</f>
        <v>64.362844897598663</v>
      </c>
    </row>
    <row r="125" spans="2:12" ht="23.25" customHeight="1" x14ac:dyDescent="0.25">
      <c r="B125" s="72"/>
      <c r="C125" s="71">
        <v>41</v>
      </c>
      <c r="D125" s="72"/>
      <c r="E125" s="72"/>
      <c r="F125" s="79" t="s">
        <v>88</v>
      </c>
      <c r="G125" s="74">
        <f>SUM(G126+G136+G138)</f>
        <v>27258.11</v>
      </c>
      <c r="H125" s="73">
        <v>1864</v>
      </c>
      <c r="I125" s="73">
        <v>1864</v>
      </c>
      <c r="J125" s="74"/>
      <c r="K125" s="112">
        <f t="shared" si="2"/>
        <v>0</v>
      </c>
      <c r="L125" s="109"/>
    </row>
    <row r="126" spans="2:12" x14ac:dyDescent="0.25">
      <c r="B126" s="14"/>
      <c r="C126" s="14"/>
      <c r="D126" s="11">
        <v>412</v>
      </c>
      <c r="E126" s="11"/>
      <c r="F126" s="57"/>
      <c r="G126" s="122">
        <v>27258.11</v>
      </c>
      <c r="H126" s="8"/>
      <c r="I126" s="9"/>
      <c r="J126" s="122"/>
      <c r="K126" s="112">
        <f t="shared" si="2"/>
        <v>0</v>
      </c>
      <c r="L126" s="34"/>
    </row>
    <row r="127" spans="2:12" x14ac:dyDescent="0.25">
      <c r="B127" s="72"/>
      <c r="C127" s="71">
        <v>42</v>
      </c>
      <c r="D127" s="72"/>
      <c r="E127" s="72"/>
      <c r="F127" s="79" t="s">
        <v>88</v>
      </c>
      <c r="G127" s="74">
        <f>SUM(G128+G138+G140)</f>
        <v>416174.6</v>
      </c>
      <c r="H127" s="73">
        <v>909700</v>
      </c>
      <c r="I127" s="73">
        <v>909700</v>
      </c>
      <c r="J127" s="74">
        <f>SUM(J128+J138+J140+J136)</f>
        <v>732923.79999999993</v>
      </c>
      <c r="K127" s="112">
        <f t="shared" si="2"/>
        <v>176.10969050009297</v>
      </c>
      <c r="L127" s="109">
        <f>J127/I127*100</f>
        <v>80.567637682752547</v>
      </c>
    </row>
    <row r="128" spans="2:12" ht="30.75" customHeight="1" x14ac:dyDescent="0.25">
      <c r="B128" s="14"/>
      <c r="C128" s="14"/>
      <c r="D128" s="11">
        <v>422</v>
      </c>
      <c r="E128" s="11"/>
      <c r="F128" s="57" t="s">
        <v>89</v>
      </c>
      <c r="G128" s="122">
        <f>SUM(G129:G135)</f>
        <v>416174.6</v>
      </c>
      <c r="H128" s="8"/>
      <c r="I128" s="9"/>
      <c r="J128" s="122">
        <f>SUM(J129:J135)</f>
        <v>562298.81999999995</v>
      </c>
      <c r="K128" s="112">
        <f t="shared" si="2"/>
        <v>135.11127781464799</v>
      </c>
      <c r="L128" s="34"/>
    </row>
    <row r="129" spans="2:12" ht="27" customHeight="1" x14ac:dyDescent="0.25">
      <c r="B129" s="14"/>
      <c r="C129" s="14"/>
      <c r="D129" s="11"/>
      <c r="E129" s="11">
        <v>4221</v>
      </c>
      <c r="F129" s="57" t="s">
        <v>90</v>
      </c>
      <c r="G129" s="122">
        <v>82563.67</v>
      </c>
      <c r="H129" s="8"/>
      <c r="I129" s="9"/>
      <c r="J129" s="65">
        <v>87413.87</v>
      </c>
      <c r="K129" s="112">
        <f t="shared" si="2"/>
        <v>105.87449661576332</v>
      </c>
      <c r="L129" s="34"/>
    </row>
    <row r="130" spans="2:12" x14ac:dyDescent="0.25">
      <c r="B130" s="14"/>
      <c r="C130" s="14"/>
      <c r="D130" s="11"/>
      <c r="E130" s="11">
        <v>4222</v>
      </c>
      <c r="F130" s="57" t="s">
        <v>91</v>
      </c>
      <c r="G130" s="122">
        <v>20537.93</v>
      </c>
      <c r="H130" s="8"/>
      <c r="I130" s="9"/>
      <c r="J130" s="65">
        <v>5849.47</v>
      </c>
      <c r="K130" s="112">
        <f t="shared" si="2"/>
        <v>28.481302643450434</v>
      </c>
      <c r="L130" s="34"/>
    </row>
    <row r="131" spans="2:12" x14ac:dyDescent="0.25">
      <c r="B131" s="14"/>
      <c r="C131" s="14"/>
      <c r="D131" s="11"/>
      <c r="E131" s="11">
        <v>4223</v>
      </c>
      <c r="F131" s="57" t="s">
        <v>223</v>
      </c>
      <c r="G131" s="122">
        <v>10674.36</v>
      </c>
      <c r="H131" s="8"/>
      <c r="I131" s="9"/>
      <c r="J131" s="65">
        <v>9014.36</v>
      </c>
      <c r="K131" s="112">
        <f t="shared" si="2"/>
        <v>84.448716363322944</v>
      </c>
      <c r="L131" s="34"/>
    </row>
    <row r="132" spans="2:12" x14ac:dyDescent="0.25">
      <c r="B132" s="14"/>
      <c r="C132" s="14"/>
      <c r="D132" s="11"/>
      <c r="E132" s="11">
        <v>4224</v>
      </c>
      <c r="F132" s="57" t="s">
        <v>224</v>
      </c>
      <c r="G132" s="122">
        <v>230529.86</v>
      </c>
      <c r="H132" s="8"/>
      <c r="I132" s="9"/>
      <c r="J132" s="65">
        <v>336556.38</v>
      </c>
      <c r="K132" s="112">
        <f t="shared" si="2"/>
        <v>145.99253216047586</v>
      </c>
      <c r="L132" s="34"/>
    </row>
    <row r="133" spans="2:12" x14ac:dyDescent="0.25">
      <c r="B133" s="14"/>
      <c r="C133" s="14"/>
      <c r="D133" s="11"/>
      <c r="E133" s="11">
        <v>4225</v>
      </c>
      <c r="F133" s="57" t="s">
        <v>225</v>
      </c>
      <c r="G133" s="122">
        <v>23052.98</v>
      </c>
      <c r="H133" s="8"/>
      <c r="I133" s="9"/>
      <c r="J133" s="65">
        <v>47976.28</v>
      </c>
      <c r="K133" s="112">
        <f t="shared" si="2"/>
        <v>208.11313765075056</v>
      </c>
      <c r="L133" s="34"/>
    </row>
    <row r="134" spans="2:12" x14ac:dyDescent="0.25">
      <c r="B134" s="14"/>
      <c r="C134" s="14"/>
      <c r="D134" s="11"/>
      <c r="E134" s="11">
        <v>4226</v>
      </c>
      <c r="F134" s="57" t="s">
        <v>226</v>
      </c>
      <c r="G134" s="122">
        <v>27919.86</v>
      </c>
      <c r="H134" s="8"/>
      <c r="I134" s="9"/>
      <c r="J134" s="65"/>
      <c r="K134" s="112">
        <f t="shared" si="2"/>
        <v>0</v>
      </c>
      <c r="L134" s="34"/>
    </row>
    <row r="135" spans="2:12" x14ac:dyDescent="0.25">
      <c r="B135" s="14"/>
      <c r="C135" s="14"/>
      <c r="D135" s="11"/>
      <c r="E135" s="11">
        <v>4227</v>
      </c>
      <c r="F135" s="57" t="s">
        <v>227</v>
      </c>
      <c r="G135" s="122">
        <v>20895.939999999999</v>
      </c>
      <c r="H135" s="8"/>
      <c r="I135" s="9"/>
      <c r="J135" s="65">
        <v>75488.460000000006</v>
      </c>
      <c r="K135" s="112">
        <f t="shared" si="2"/>
        <v>361.25898140978586</v>
      </c>
      <c r="L135" s="34"/>
    </row>
    <row r="136" spans="2:12" x14ac:dyDescent="0.25">
      <c r="B136" s="14"/>
      <c r="C136" s="14"/>
      <c r="D136" s="11">
        <v>423</v>
      </c>
      <c r="E136" s="11"/>
      <c r="F136" s="58" t="s">
        <v>228</v>
      </c>
      <c r="G136" s="65">
        <f>SUM(G137)</f>
        <v>0</v>
      </c>
      <c r="H136" s="8"/>
      <c r="I136" s="9"/>
      <c r="J136" s="65">
        <f>SUM(J137)</f>
        <v>170624.98</v>
      </c>
      <c r="K136" s="112"/>
      <c r="L136" s="34"/>
    </row>
    <row r="137" spans="2:12" ht="15" customHeight="1" x14ac:dyDescent="0.25">
      <c r="B137" s="14"/>
      <c r="C137" s="14"/>
      <c r="D137" s="11"/>
      <c r="E137" s="11">
        <v>4231</v>
      </c>
      <c r="F137" s="59" t="s">
        <v>229</v>
      </c>
      <c r="G137" s="122"/>
      <c r="H137" s="8"/>
      <c r="I137" s="9"/>
      <c r="J137" s="65">
        <v>170624.98</v>
      </c>
      <c r="K137" s="112"/>
      <c r="L137" s="34"/>
    </row>
    <row r="138" spans="2:12" ht="25.5" x14ac:dyDescent="0.25">
      <c r="B138" s="14"/>
      <c r="C138" s="14"/>
      <c r="D138" s="11">
        <v>424</v>
      </c>
      <c r="E138" s="11"/>
      <c r="F138" s="58" t="s">
        <v>92</v>
      </c>
      <c r="G138" s="65">
        <f>SUM(G139)</f>
        <v>0</v>
      </c>
      <c r="H138" s="8"/>
      <c r="I138" s="9"/>
      <c r="J138" s="65">
        <f>SUM(J139)</f>
        <v>0</v>
      </c>
      <c r="K138" s="112"/>
      <c r="L138" s="34"/>
    </row>
    <row r="139" spans="2:12" ht="24" customHeight="1" x14ac:dyDescent="0.25">
      <c r="B139" s="14"/>
      <c r="C139" s="14"/>
      <c r="D139" s="11"/>
      <c r="E139" s="11">
        <v>4241</v>
      </c>
      <c r="F139" s="59" t="s">
        <v>93</v>
      </c>
      <c r="G139" s="122"/>
      <c r="H139" s="8"/>
      <c r="I139" s="9"/>
      <c r="J139" s="65"/>
      <c r="K139" s="112"/>
      <c r="L139" s="34"/>
    </row>
    <row r="140" spans="2:12" x14ac:dyDescent="0.25">
      <c r="B140" s="14"/>
      <c r="C140" s="14"/>
      <c r="D140" s="11">
        <v>426</v>
      </c>
      <c r="E140" s="11"/>
      <c r="F140" s="57" t="s">
        <v>94</v>
      </c>
      <c r="G140" s="122"/>
      <c r="H140" s="8"/>
      <c r="I140" s="9"/>
      <c r="J140" s="65">
        <f>SUM(J141)</f>
        <v>0</v>
      </c>
      <c r="K140" s="112"/>
      <c r="L140" s="34"/>
    </row>
    <row r="141" spans="2:12" x14ac:dyDescent="0.25">
      <c r="B141" s="14"/>
      <c r="C141" s="14"/>
      <c r="D141" s="11"/>
      <c r="E141" s="11">
        <v>4262</v>
      </c>
      <c r="F141" s="57" t="s">
        <v>95</v>
      </c>
      <c r="G141" s="122"/>
      <c r="H141" s="8"/>
      <c r="I141" s="9"/>
      <c r="J141" s="65"/>
      <c r="K141" s="112"/>
      <c r="L141" s="34"/>
    </row>
    <row r="142" spans="2:12" ht="25.5" x14ac:dyDescent="0.25">
      <c r="B142" s="72"/>
      <c r="C142" s="71">
        <v>45</v>
      </c>
      <c r="D142" s="75"/>
      <c r="E142" s="75"/>
      <c r="F142" s="80" t="s">
        <v>96</v>
      </c>
      <c r="G142" s="74">
        <f>SUM(G143)</f>
        <v>653491.32999999996</v>
      </c>
      <c r="H142" s="73">
        <v>367765</v>
      </c>
      <c r="I142" s="73">
        <v>367765</v>
      </c>
      <c r="J142" s="74">
        <f>SUM(J143)</f>
        <v>90488.739999999991</v>
      </c>
      <c r="K142" s="112">
        <f t="shared" si="2"/>
        <v>13.846968711887882</v>
      </c>
      <c r="L142" s="109">
        <f>J142/I142*100</f>
        <v>24.605043981890606</v>
      </c>
    </row>
    <row r="143" spans="2:12" x14ac:dyDescent="0.25">
      <c r="B143" s="14"/>
      <c r="C143" s="14"/>
      <c r="D143" s="11">
        <v>451</v>
      </c>
      <c r="E143" s="11"/>
      <c r="F143" s="57" t="s">
        <v>97</v>
      </c>
      <c r="G143" s="65">
        <f>SUM(G144:G145)</f>
        <v>653491.32999999996</v>
      </c>
      <c r="H143" s="8"/>
      <c r="I143" s="9"/>
      <c r="J143" s="65">
        <f>SUM(J144:J145)</f>
        <v>90488.739999999991</v>
      </c>
      <c r="K143" s="112">
        <f t="shared" si="2"/>
        <v>13.846968711887882</v>
      </c>
      <c r="L143" s="34"/>
    </row>
    <row r="144" spans="2:12" x14ac:dyDescent="0.25">
      <c r="B144" s="14"/>
      <c r="C144" s="14"/>
      <c r="D144" s="11"/>
      <c r="E144" s="11">
        <v>4511</v>
      </c>
      <c r="F144" s="57" t="s">
        <v>97</v>
      </c>
      <c r="G144" s="122">
        <f>504809.05+145995.09</f>
        <v>650804.14</v>
      </c>
      <c r="H144" s="8"/>
      <c r="I144" s="9"/>
      <c r="J144" s="65">
        <v>76976.45</v>
      </c>
      <c r="K144" s="112">
        <f t="shared" si="2"/>
        <v>11.827898021669007</v>
      </c>
      <c r="L144" s="34"/>
    </row>
    <row r="145" spans="2:12" x14ac:dyDescent="0.25">
      <c r="B145" s="14"/>
      <c r="C145" s="14"/>
      <c r="D145" s="11"/>
      <c r="E145" s="11">
        <v>4521</v>
      </c>
      <c r="F145" s="57" t="s">
        <v>191</v>
      </c>
      <c r="G145" s="122">
        <v>2687.19</v>
      </c>
      <c r="H145" s="8"/>
      <c r="I145" s="9"/>
      <c r="J145" s="65">
        <v>13512.29</v>
      </c>
      <c r="K145" s="112">
        <f t="shared" si="2"/>
        <v>502.84088583241237</v>
      </c>
      <c r="L145" s="34"/>
    </row>
    <row r="146" spans="2:12" ht="25.5" x14ac:dyDescent="0.25">
      <c r="B146" s="144">
        <v>5</v>
      </c>
      <c r="C146" s="144"/>
      <c r="D146" s="145"/>
      <c r="E146" s="145"/>
      <c r="F146" s="146" t="s">
        <v>19</v>
      </c>
      <c r="G146" s="174">
        <f>G147</f>
        <v>29240.79</v>
      </c>
      <c r="H146" s="147"/>
      <c r="I146" s="148"/>
      <c r="J146" s="149">
        <f>J147</f>
        <v>556330.88</v>
      </c>
      <c r="K146" s="112">
        <f t="shared" si="2"/>
        <v>1902.5849848789996</v>
      </c>
      <c r="L146" s="150"/>
    </row>
    <row r="147" spans="2:12" ht="25.5" x14ac:dyDescent="0.25">
      <c r="B147" s="131"/>
      <c r="C147" s="141">
        <v>54</v>
      </c>
      <c r="D147" s="123"/>
      <c r="E147" s="123"/>
      <c r="F147" s="142" t="s">
        <v>19</v>
      </c>
      <c r="G147" s="125">
        <f>G148</f>
        <v>29240.79</v>
      </c>
      <c r="H147" s="126"/>
      <c r="I147" s="143">
        <v>561276</v>
      </c>
      <c r="J147" s="127">
        <f>J148</f>
        <v>556330.88</v>
      </c>
      <c r="K147" s="112">
        <f t="shared" si="2"/>
        <v>1902.5849848789996</v>
      </c>
      <c r="L147" s="171">
        <f>J147/I147*100</f>
        <v>99.118950391607697</v>
      </c>
    </row>
    <row r="148" spans="2:12" ht="38.25" x14ac:dyDescent="0.25">
      <c r="B148" s="10"/>
      <c r="C148" s="14"/>
      <c r="D148" s="11">
        <v>544</v>
      </c>
      <c r="E148" s="11"/>
      <c r="F148" s="138" t="s">
        <v>181</v>
      </c>
      <c r="G148" s="122">
        <f>G149</f>
        <v>29240.79</v>
      </c>
      <c r="H148" s="8"/>
      <c r="I148" s="9"/>
      <c r="J148" s="65">
        <f>J149</f>
        <v>556330.88</v>
      </c>
      <c r="K148" s="112">
        <f t="shared" si="2"/>
        <v>1902.5849848789996</v>
      </c>
      <c r="L148" s="34"/>
    </row>
    <row r="149" spans="2:12" ht="25.5" x14ac:dyDescent="0.25">
      <c r="B149" s="10"/>
      <c r="C149" s="14" t="s">
        <v>21</v>
      </c>
      <c r="D149" s="11"/>
      <c r="E149" s="11">
        <v>5443</v>
      </c>
      <c r="F149" s="138" t="s">
        <v>182</v>
      </c>
      <c r="G149" s="122">
        <v>29240.79</v>
      </c>
      <c r="H149" s="8"/>
      <c r="I149" s="9"/>
      <c r="J149" s="65">
        <v>556330.88</v>
      </c>
      <c r="K149" s="112">
        <f t="shared" si="2"/>
        <v>1902.5849848789996</v>
      </c>
      <c r="L149" s="34"/>
    </row>
    <row r="150" spans="2:12" x14ac:dyDescent="0.25">
      <c r="B150" s="52"/>
      <c r="C150" s="52"/>
      <c r="D150" s="53"/>
      <c r="E150" s="53"/>
      <c r="F150" s="53"/>
      <c r="G150" s="54"/>
      <c r="H150" s="54"/>
      <c r="I150" s="55"/>
    </row>
    <row r="153" spans="2:12" x14ac:dyDescent="0.25"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</row>
    <row r="154" spans="2:12" x14ac:dyDescent="0.25"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</row>
    <row r="155" spans="2:12" x14ac:dyDescent="0.25"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</row>
  </sheetData>
  <mergeCells count="7">
    <mergeCell ref="B64:F64"/>
    <mergeCell ref="B63:F63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5"/>
  <sheetViews>
    <sheetView workbookViewId="0">
      <selection activeCell="A52" sqref="A52:A53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  <col min="11" max="11" width="12.7109375" bestFit="1" customWidth="1"/>
    <col min="14" max="14" width="11.5703125" bestFit="1" customWidth="1"/>
  </cols>
  <sheetData>
    <row r="1" spans="2:11" ht="18" x14ac:dyDescent="0.25">
      <c r="B1" s="3"/>
      <c r="C1" s="3"/>
      <c r="D1" s="3"/>
      <c r="E1" s="3"/>
      <c r="F1" s="4"/>
      <c r="G1" s="4"/>
      <c r="H1" s="4"/>
    </row>
    <row r="2" spans="2:11" ht="15.75" customHeight="1" x14ac:dyDescent="0.25">
      <c r="B2" s="181" t="s">
        <v>53</v>
      </c>
      <c r="C2" s="181"/>
      <c r="D2" s="181"/>
      <c r="E2" s="181"/>
      <c r="F2" s="181"/>
      <c r="G2" s="181"/>
      <c r="H2" s="181"/>
    </row>
    <row r="3" spans="2:11" ht="18" x14ac:dyDescent="0.25">
      <c r="B3" s="3"/>
      <c r="C3" s="3"/>
      <c r="D3" s="3"/>
      <c r="E3" s="3"/>
      <c r="F3" s="4"/>
      <c r="G3" s="4"/>
      <c r="H3" s="4"/>
    </row>
    <row r="4" spans="2:11" ht="33.75" customHeight="1" x14ac:dyDescent="0.25">
      <c r="B4" s="41" t="s">
        <v>7</v>
      </c>
      <c r="C4" s="41" t="s">
        <v>195</v>
      </c>
      <c r="D4" s="41" t="s">
        <v>65</v>
      </c>
      <c r="E4" s="41" t="s">
        <v>62</v>
      </c>
      <c r="F4" s="41" t="s">
        <v>192</v>
      </c>
      <c r="G4" s="41" t="s">
        <v>34</v>
      </c>
      <c r="H4" s="41" t="s">
        <v>63</v>
      </c>
    </row>
    <row r="5" spans="2:11" x14ac:dyDescent="0.25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50</v>
      </c>
      <c r="H5" s="41" t="s">
        <v>51</v>
      </c>
    </row>
    <row r="6" spans="2:11" x14ac:dyDescent="0.25">
      <c r="B6" s="131" t="s">
        <v>61</v>
      </c>
      <c r="C6" s="133">
        <f>SUM(C7+C10+C12+C14+C20+C22)</f>
        <v>15362418</v>
      </c>
      <c r="D6" s="133">
        <f>SUM(D7+D10+D12+D14+D20+D22+D24)</f>
        <v>17493061</v>
      </c>
      <c r="E6" s="133">
        <f>SUM(E7+E10+E12+E14+E20+E22+E24)</f>
        <v>17493061</v>
      </c>
      <c r="F6" s="132">
        <f>SUM(F7+F10+F12+F14+F20+F22)</f>
        <v>17170948.609999996</v>
      </c>
      <c r="G6" s="135">
        <f>F6/C6*100</f>
        <v>111.77243458679484</v>
      </c>
      <c r="H6" s="134">
        <f>F6/E6*100</f>
        <v>98.158627640982871</v>
      </c>
    </row>
    <row r="7" spans="2:11" x14ac:dyDescent="0.25">
      <c r="B7" s="10" t="s">
        <v>24</v>
      </c>
      <c r="C7" s="63">
        <f>SUM(C8:C9)</f>
        <v>9522394</v>
      </c>
      <c r="D7" s="63">
        <f>SUM(D8:D9)</f>
        <v>10858820</v>
      </c>
      <c r="E7" s="63">
        <f>SUM(E8:E9)</f>
        <v>10858820</v>
      </c>
      <c r="F7" s="93">
        <f>SUM(F8:F9)</f>
        <v>10797500.450000001</v>
      </c>
      <c r="G7" s="137">
        <f>F7/C7*100</f>
        <v>113.39060797106275</v>
      </c>
      <c r="H7" s="104">
        <f>F7/E7*100</f>
        <v>99.435301902048295</v>
      </c>
    </row>
    <row r="8" spans="2:11" x14ac:dyDescent="0.25">
      <c r="B8" s="26" t="s">
        <v>25</v>
      </c>
      <c r="C8" s="8">
        <v>9455455</v>
      </c>
      <c r="D8" s="8">
        <v>10829391</v>
      </c>
      <c r="E8" s="8">
        <v>10829391</v>
      </c>
      <c r="F8" s="65">
        <v>10775447.810000001</v>
      </c>
      <c r="G8" s="111">
        <f>F8/C8*100</f>
        <v>113.96011942312666</v>
      </c>
      <c r="H8" s="111">
        <f>F8/E8*100</f>
        <v>99.501881592418258</v>
      </c>
    </row>
    <row r="9" spans="2:11" x14ac:dyDescent="0.25">
      <c r="B9" s="27" t="s">
        <v>26</v>
      </c>
      <c r="C9" s="8">
        <v>66939</v>
      </c>
      <c r="D9" s="8">
        <v>29429</v>
      </c>
      <c r="E9" s="8">
        <v>29429</v>
      </c>
      <c r="F9" s="65">
        <v>22052.639999999999</v>
      </c>
      <c r="G9" s="111"/>
      <c r="H9" s="111"/>
    </row>
    <row r="10" spans="2:11" x14ac:dyDescent="0.25">
      <c r="B10" s="10" t="s">
        <v>30</v>
      </c>
      <c r="C10" s="63">
        <f>SUM(C11)</f>
        <v>2732280</v>
      </c>
      <c r="D10" s="113">
        <f>SUM(D11)</f>
        <v>2926911</v>
      </c>
      <c r="E10" s="113">
        <f>SUM(E11)</f>
        <v>2926911</v>
      </c>
      <c r="F10" s="114">
        <f>SUM(F11)</f>
        <v>3026264.91</v>
      </c>
      <c r="G10" s="104">
        <f t="shared" ref="G10:G19" si="0">F10/C10*100</f>
        <v>110.75969190566121</v>
      </c>
      <c r="H10" s="104">
        <f>F10/E10*100</f>
        <v>103.39449713366756</v>
      </c>
    </row>
    <row r="11" spans="2:11" x14ac:dyDescent="0.25">
      <c r="B11" s="28" t="s">
        <v>31</v>
      </c>
      <c r="C11" s="8">
        <v>2732280</v>
      </c>
      <c r="D11" s="9">
        <v>2926911</v>
      </c>
      <c r="E11" s="9">
        <v>2926911</v>
      </c>
      <c r="F11" s="65">
        <v>3026264.91</v>
      </c>
      <c r="G11" s="111">
        <f t="shared" si="0"/>
        <v>110.75969190566121</v>
      </c>
      <c r="H11" s="111">
        <f>F11/E11*100</f>
        <v>103.39449713366756</v>
      </c>
    </row>
    <row r="12" spans="2:11" x14ac:dyDescent="0.25">
      <c r="B12" s="10" t="s">
        <v>139</v>
      </c>
      <c r="C12" s="63">
        <f>SUM(C13)</f>
        <v>1571815</v>
      </c>
      <c r="D12" s="113">
        <f>SUM(D13)</f>
        <v>1794712</v>
      </c>
      <c r="E12" s="113">
        <f>SUM(E13)</f>
        <v>1794712</v>
      </c>
      <c r="F12" s="114">
        <f>SUM(F13)</f>
        <v>1668665.45</v>
      </c>
      <c r="G12" s="136">
        <f t="shared" si="0"/>
        <v>106.1616952376711</v>
      </c>
      <c r="H12" s="104">
        <f>F12/E12*100</f>
        <v>92.97678123286633</v>
      </c>
      <c r="K12" s="66"/>
    </row>
    <row r="13" spans="2:11" x14ac:dyDescent="0.25">
      <c r="B13" s="64" t="s">
        <v>140</v>
      </c>
      <c r="C13" s="8">
        <v>1571815</v>
      </c>
      <c r="D13" s="9">
        <v>1794712</v>
      </c>
      <c r="E13" s="9">
        <v>1794712</v>
      </c>
      <c r="F13" s="65">
        <v>1668665.45</v>
      </c>
      <c r="G13" s="111">
        <f t="shared" si="0"/>
        <v>106.1616952376711</v>
      </c>
      <c r="H13" s="111">
        <f>F13/E13*100</f>
        <v>92.97678123286633</v>
      </c>
    </row>
    <row r="14" spans="2:11" x14ac:dyDescent="0.25">
      <c r="B14" s="10">
        <v>5</v>
      </c>
      <c r="C14" s="63">
        <f>SUM(C15:C17)</f>
        <v>1489593</v>
      </c>
      <c r="D14" s="113">
        <f>SUM(D15:D19)</f>
        <v>1729332</v>
      </c>
      <c r="E14" s="113">
        <f>SUM(E15:E19)</f>
        <v>1729332</v>
      </c>
      <c r="F14" s="114">
        <f>SUM(F15:F19)</f>
        <v>1572205.16</v>
      </c>
      <c r="G14" s="137">
        <f t="shared" si="0"/>
        <v>105.54595517030489</v>
      </c>
      <c r="H14" s="104">
        <f>F14/E14*100</f>
        <v>90.914015353905427</v>
      </c>
    </row>
    <row r="15" spans="2:11" x14ac:dyDescent="0.25">
      <c r="B15" s="64" t="s">
        <v>141</v>
      </c>
      <c r="C15" s="8">
        <v>127298</v>
      </c>
      <c r="D15" s="9">
        <v>297475</v>
      </c>
      <c r="E15" s="9">
        <v>297475</v>
      </c>
      <c r="F15" s="65">
        <f>268783.34+23450</f>
        <v>292233.34000000003</v>
      </c>
      <c r="G15" s="111">
        <f t="shared" si="0"/>
        <v>229.56632468695503</v>
      </c>
      <c r="H15" s="111">
        <f t="shared" ref="H15:H19" si="1">F15/E15*100</f>
        <v>98.237949407513241</v>
      </c>
      <c r="K15" s="66"/>
    </row>
    <row r="16" spans="2:11" x14ac:dyDescent="0.25">
      <c r="B16" s="64" t="s">
        <v>144</v>
      </c>
      <c r="C16" s="8">
        <v>916035</v>
      </c>
      <c r="D16" s="9">
        <v>503389</v>
      </c>
      <c r="E16" s="9">
        <v>503389</v>
      </c>
      <c r="F16" s="65">
        <f>27198.64+322750.35+143560.08</f>
        <v>493509.06999999995</v>
      </c>
      <c r="G16" s="111">
        <f t="shared" si="0"/>
        <v>53.874477503588835</v>
      </c>
      <c r="H16" s="111">
        <f t="shared" si="1"/>
        <v>98.037317064933873</v>
      </c>
    </row>
    <row r="17" spans="2:11" x14ac:dyDescent="0.25">
      <c r="B17" s="64" t="s">
        <v>176</v>
      </c>
      <c r="C17" s="8">
        <v>446260</v>
      </c>
      <c r="D17" s="9">
        <v>166763</v>
      </c>
      <c r="E17" s="9">
        <v>166763</v>
      </c>
      <c r="F17" s="65">
        <v>124964.94</v>
      </c>
      <c r="G17" s="111">
        <f t="shared" si="0"/>
        <v>28.002720387218215</v>
      </c>
      <c r="H17" s="111">
        <f t="shared" si="1"/>
        <v>74.935651193610099</v>
      </c>
    </row>
    <row r="18" spans="2:11" x14ac:dyDescent="0.25">
      <c r="B18" s="64" t="s">
        <v>230</v>
      </c>
      <c r="C18" s="8">
        <v>259528</v>
      </c>
      <c r="D18" s="9">
        <v>234509</v>
      </c>
      <c r="E18" s="9">
        <v>234509</v>
      </c>
      <c r="F18" s="65">
        <v>234509.22</v>
      </c>
      <c r="G18" s="111">
        <f t="shared" si="0"/>
        <v>90.359891803581888</v>
      </c>
      <c r="H18" s="111">
        <f t="shared" si="1"/>
        <v>100.00009381303063</v>
      </c>
    </row>
    <row r="19" spans="2:11" x14ac:dyDescent="0.25">
      <c r="B19" s="64" t="s">
        <v>231</v>
      </c>
      <c r="C19" s="8">
        <v>168159</v>
      </c>
      <c r="D19" s="9">
        <v>527196</v>
      </c>
      <c r="E19" s="9">
        <v>527196</v>
      </c>
      <c r="F19" s="65">
        <v>426988.59</v>
      </c>
      <c r="G19" s="111">
        <f t="shared" si="0"/>
        <v>253.91955827520385</v>
      </c>
      <c r="H19" s="111">
        <f t="shared" si="1"/>
        <v>80.992380442947223</v>
      </c>
    </row>
    <row r="20" spans="2:11" x14ac:dyDescent="0.25">
      <c r="B20" s="10">
        <v>6</v>
      </c>
      <c r="C20" s="63">
        <f>SUM(C21)</f>
        <v>41939</v>
      </c>
      <c r="D20" s="113">
        <f>SUM(D21)</f>
        <v>182533</v>
      </c>
      <c r="E20" s="113">
        <f>SUM(E21)</f>
        <v>182533</v>
      </c>
      <c r="F20" s="114">
        <f>SUM(F21)</f>
        <v>105914.49</v>
      </c>
      <c r="G20" s="104">
        <f>F20/C20*100</f>
        <v>252.5441474522521</v>
      </c>
      <c r="H20" s="104">
        <f t="shared" ref="H20:H27" si="2">F20/E20*100</f>
        <v>58.024844822580022</v>
      </c>
    </row>
    <row r="21" spans="2:11" x14ac:dyDescent="0.25">
      <c r="B21" s="14" t="s">
        <v>142</v>
      </c>
      <c r="C21" s="8">
        <v>41939</v>
      </c>
      <c r="D21" s="9">
        <v>182533</v>
      </c>
      <c r="E21" s="9">
        <v>182533</v>
      </c>
      <c r="F21" s="65">
        <v>105914.49</v>
      </c>
      <c r="G21" s="111">
        <f>F21/C21*100</f>
        <v>252.5441474522521</v>
      </c>
      <c r="H21" s="111">
        <f t="shared" si="2"/>
        <v>58.024844822580022</v>
      </c>
    </row>
    <row r="22" spans="2:11" ht="27" customHeight="1" x14ac:dyDescent="0.25">
      <c r="B22" s="10">
        <v>7</v>
      </c>
      <c r="C22" s="63">
        <f>SUM(C23)</f>
        <v>4397</v>
      </c>
      <c r="D22" s="113">
        <f>SUM(D23)</f>
        <v>753</v>
      </c>
      <c r="E22" s="113">
        <f>SUM(E23)</f>
        <v>753</v>
      </c>
      <c r="F22" s="114">
        <f>SUM(F23)</f>
        <v>398.15</v>
      </c>
      <c r="G22" s="104">
        <f>F22/C22*100</f>
        <v>9.0550375255856252</v>
      </c>
      <c r="H22" s="104">
        <f t="shared" si="2"/>
        <v>52.875166002656037</v>
      </c>
    </row>
    <row r="23" spans="2:11" ht="25.5" customHeight="1" x14ac:dyDescent="0.25">
      <c r="B23" s="64" t="s">
        <v>143</v>
      </c>
      <c r="C23" s="8">
        <v>4397</v>
      </c>
      <c r="D23" s="9">
        <v>753</v>
      </c>
      <c r="E23" s="9">
        <v>753</v>
      </c>
      <c r="F23" s="65">
        <v>398.15</v>
      </c>
      <c r="G23" s="111">
        <f>F23/C23*100</f>
        <v>9.0550375255856252</v>
      </c>
      <c r="H23" s="111">
        <f t="shared" si="2"/>
        <v>52.875166002656037</v>
      </c>
    </row>
    <row r="24" spans="2:11" ht="15" customHeight="1" x14ac:dyDescent="0.25">
      <c r="B24" s="140">
        <v>8</v>
      </c>
      <c r="C24" s="63"/>
      <c r="D24" s="113">
        <f>SUM(D25)</f>
        <v>0</v>
      </c>
      <c r="E24" s="113">
        <f>SUM(E25)</f>
        <v>0</v>
      </c>
      <c r="F24" s="105">
        <f>F25</f>
        <v>68400</v>
      </c>
      <c r="G24" s="104"/>
      <c r="H24" s="104"/>
    </row>
    <row r="25" spans="2:11" ht="15.75" customHeight="1" x14ac:dyDescent="0.25">
      <c r="B25" s="64" t="s">
        <v>183</v>
      </c>
      <c r="C25" s="8">
        <v>530891</v>
      </c>
      <c r="D25" s="9"/>
      <c r="E25" s="9"/>
      <c r="F25" s="65">
        <v>68400</v>
      </c>
      <c r="G25" s="111"/>
      <c r="H25" s="111"/>
    </row>
    <row r="26" spans="2:11" x14ac:dyDescent="0.25">
      <c r="B26" s="131" t="s">
        <v>60</v>
      </c>
      <c r="C26" s="133">
        <f>SUM(C27+C30+C32+C34+C40+C42)</f>
        <v>16259951</v>
      </c>
      <c r="D26" s="133">
        <f>SUM(D27+D30+D32+D34+D40+D42+D44)</f>
        <v>17201267</v>
      </c>
      <c r="E26" s="133">
        <f>SUM(E27+E30+E32+E34+E40+E42+E44)</f>
        <v>17201267</v>
      </c>
      <c r="F26" s="132">
        <f>SUM(F27+F30+F32+F34+F40+F42)</f>
        <v>16751775.860000001</v>
      </c>
      <c r="G26" s="134">
        <f t="shared" ref="G26:G41" si="3">F26/C26*100</f>
        <v>103.02476225174357</v>
      </c>
      <c r="H26" s="134">
        <f t="shared" si="2"/>
        <v>97.386871908912298</v>
      </c>
    </row>
    <row r="27" spans="2:11" x14ac:dyDescent="0.25">
      <c r="B27" s="10" t="s">
        <v>24</v>
      </c>
      <c r="C27" s="63">
        <f>SUM(C28:C29)</f>
        <v>9589333</v>
      </c>
      <c r="D27" s="63">
        <f>SUM(D28:D29)</f>
        <v>10858753</v>
      </c>
      <c r="E27" s="63">
        <f>SUM(E28:E29)</f>
        <v>10858753</v>
      </c>
      <c r="F27" s="93">
        <f>SUM(F28:F29)</f>
        <v>10795318.190000001</v>
      </c>
      <c r="G27" s="137">
        <f t="shared" si="3"/>
        <v>112.57631985457175</v>
      </c>
      <c r="H27" s="104">
        <f t="shared" si="2"/>
        <v>99.41581864878961</v>
      </c>
    </row>
    <row r="28" spans="2:11" x14ac:dyDescent="0.25">
      <c r="B28" s="26" t="s">
        <v>25</v>
      </c>
      <c r="C28" s="8">
        <v>9522394</v>
      </c>
      <c r="D28" s="8">
        <v>10829391</v>
      </c>
      <c r="E28" s="8">
        <v>10829391</v>
      </c>
      <c r="F28" s="65">
        <v>10773265.550000001</v>
      </c>
      <c r="G28" s="111">
        <f t="shared" si="3"/>
        <v>113.13610369409206</v>
      </c>
      <c r="H28" s="111">
        <f t="shared" ref="H28:H29" si="4">F28/E28*100</f>
        <v>99.481730320753954</v>
      </c>
    </row>
    <row r="29" spans="2:11" x14ac:dyDescent="0.25">
      <c r="B29" s="27" t="s">
        <v>26</v>
      </c>
      <c r="C29" s="8">
        <v>66939</v>
      </c>
      <c r="D29" s="8">
        <v>29362</v>
      </c>
      <c r="E29" s="8">
        <v>29362</v>
      </c>
      <c r="F29" s="65">
        <v>22052.639999999999</v>
      </c>
      <c r="G29" s="111">
        <f t="shared" si="3"/>
        <v>32.944382198718237</v>
      </c>
      <c r="H29" s="111">
        <f t="shared" si="4"/>
        <v>75.106055445814306</v>
      </c>
    </row>
    <row r="30" spans="2:11" x14ac:dyDescent="0.25">
      <c r="B30" s="10" t="s">
        <v>30</v>
      </c>
      <c r="C30" s="104">
        <f>SUM(C31)</f>
        <v>2879772</v>
      </c>
      <c r="D30" s="113">
        <f>SUM(D31)</f>
        <v>3231697</v>
      </c>
      <c r="E30" s="113">
        <f>SUM(E31)</f>
        <v>3231697</v>
      </c>
      <c r="F30" s="105">
        <f>SUM(F31)</f>
        <v>3178817.77</v>
      </c>
      <c r="G30" s="104">
        <f t="shared" si="3"/>
        <v>110.38435577538776</v>
      </c>
      <c r="H30" s="104">
        <f>F30/E30*100</f>
        <v>98.363731810253256</v>
      </c>
    </row>
    <row r="31" spans="2:11" ht="15" customHeight="1" x14ac:dyDescent="0.25">
      <c r="B31" s="28" t="s">
        <v>31</v>
      </c>
      <c r="C31" s="8">
        <v>2879772</v>
      </c>
      <c r="D31" s="9">
        <v>3231697</v>
      </c>
      <c r="E31" s="9">
        <v>3231697</v>
      </c>
      <c r="F31" s="65">
        <f>3204257.42-25439.65</f>
        <v>3178817.77</v>
      </c>
      <c r="G31" s="111">
        <f t="shared" si="3"/>
        <v>110.38435577538776</v>
      </c>
      <c r="H31" s="111">
        <f t="shared" ref="H31" si="5">F31/E31*100</f>
        <v>98.363731810253256</v>
      </c>
      <c r="I31" s="37"/>
      <c r="J31" s="37"/>
      <c r="K31" s="37"/>
    </row>
    <row r="32" spans="2:11" x14ac:dyDescent="0.25">
      <c r="B32" s="10" t="s">
        <v>139</v>
      </c>
      <c r="C32" s="104">
        <f>SUM(C33)</f>
        <v>2148384</v>
      </c>
      <c r="D32" s="113">
        <f>SUM(D33)</f>
        <v>1522862</v>
      </c>
      <c r="E32" s="113">
        <f>SUM(E33)</f>
        <v>1522862</v>
      </c>
      <c r="F32" s="105">
        <f>SUM(F33)</f>
        <v>1529337.66</v>
      </c>
      <c r="G32" s="104">
        <f t="shared" si="3"/>
        <v>71.185489186290724</v>
      </c>
      <c r="H32" s="104">
        <f>F32/E32*100</f>
        <v>100.42522960058101</v>
      </c>
      <c r="I32" s="37"/>
      <c r="J32" s="37"/>
      <c r="K32" s="37"/>
    </row>
    <row r="33" spans="2:14" x14ac:dyDescent="0.25">
      <c r="B33" s="14" t="s">
        <v>138</v>
      </c>
      <c r="C33" s="8">
        <v>2148384</v>
      </c>
      <c r="D33" s="9">
        <v>1522862</v>
      </c>
      <c r="E33" s="9">
        <v>1522862</v>
      </c>
      <c r="F33" s="65">
        <f>2060228.89-530891.23</f>
        <v>1529337.66</v>
      </c>
      <c r="G33" s="111">
        <f t="shared" si="3"/>
        <v>71.185489186290724</v>
      </c>
      <c r="H33" s="111">
        <f t="shared" ref="H33" si="6">F33/E33*100</f>
        <v>100.42522960058101</v>
      </c>
      <c r="I33" s="37"/>
      <c r="J33" s="37"/>
      <c r="K33" s="37"/>
    </row>
    <row r="34" spans="2:14" x14ac:dyDescent="0.25">
      <c r="B34" s="10">
        <v>5</v>
      </c>
      <c r="C34" s="104">
        <f>SUM(C35:C39)</f>
        <v>1610629</v>
      </c>
      <c r="D34" s="113">
        <f>SUM(D35:D39)</f>
        <v>1407719</v>
      </c>
      <c r="E34" s="113">
        <f>SUM(E35:E39)</f>
        <v>1407719</v>
      </c>
      <c r="F34" s="105">
        <f>SUM(F35:F39)</f>
        <v>1152777.5900000001</v>
      </c>
      <c r="G34" s="104">
        <f t="shared" si="3"/>
        <v>71.573130124938771</v>
      </c>
      <c r="H34" s="104">
        <f>F34/E34*100</f>
        <v>81.889751434767874</v>
      </c>
    </row>
    <row r="35" spans="2:14" x14ac:dyDescent="0.25">
      <c r="B35" s="64" t="s">
        <v>141</v>
      </c>
      <c r="C35" s="8">
        <v>139601</v>
      </c>
      <c r="D35" s="9">
        <v>121773</v>
      </c>
      <c r="E35" s="9">
        <v>121773</v>
      </c>
      <c r="F35" s="65">
        <v>115757.06</v>
      </c>
      <c r="G35" s="111">
        <f t="shared" si="3"/>
        <v>82.919936103609572</v>
      </c>
      <c r="H35" s="111">
        <f t="shared" ref="H35:H39" si="7">F35/E35*100</f>
        <v>95.059709459403976</v>
      </c>
    </row>
    <row r="36" spans="2:14" x14ac:dyDescent="0.25">
      <c r="B36" s="64" t="s">
        <v>144</v>
      </c>
      <c r="C36" s="8">
        <v>880451</v>
      </c>
      <c r="D36" s="9">
        <v>714562</v>
      </c>
      <c r="E36" s="9">
        <v>714562</v>
      </c>
      <c r="F36" s="65">
        <v>568020.51</v>
      </c>
      <c r="G36" s="111">
        <f t="shared" si="3"/>
        <v>64.514721432538551</v>
      </c>
      <c r="H36" s="111">
        <f t="shared" si="7"/>
        <v>79.49212384649617</v>
      </c>
    </row>
    <row r="37" spans="2:14" x14ac:dyDescent="0.25">
      <c r="B37" s="64" t="s">
        <v>176</v>
      </c>
      <c r="C37" s="8">
        <v>266696</v>
      </c>
      <c r="D37" s="9">
        <v>170433</v>
      </c>
      <c r="E37" s="9">
        <v>170433</v>
      </c>
      <c r="F37" s="65">
        <f>94661.5-22052.64</f>
        <v>72608.86</v>
      </c>
      <c r="G37" s="111">
        <f t="shared" ref="G37:G38" si="8">F37/C37*100</f>
        <v>27.225327713951465</v>
      </c>
      <c r="H37" s="111">
        <f t="shared" si="7"/>
        <v>42.602582833136779</v>
      </c>
    </row>
    <row r="38" spans="2:14" x14ac:dyDescent="0.25">
      <c r="B38" s="64" t="s">
        <v>230</v>
      </c>
      <c r="C38" s="8">
        <v>207796</v>
      </c>
      <c r="D38" s="9">
        <v>248270</v>
      </c>
      <c r="E38" s="9">
        <v>248270</v>
      </c>
      <c r="F38" s="65">
        <v>250432.19</v>
      </c>
      <c r="G38" s="111">
        <f t="shared" si="8"/>
        <v>120.51829197867139</v>
      </c>
      <c r="H38" s="111">
        <f t="shared" si="7"/>
        <v>100.87090264631249</v>
      </c>
    </row>
    <row r="39" spans="2:14" x14ac:dyDescent="0.25">
      <c r="B39" s="64" t="s">
        <v>231</v>
      </c>
      <c r="C39" s="8">
        <v>116085</v>
      </c>
      <c r="D39" s="9">
        <v>152681</v>
      </c>
      <c r="E39" s="9">
        <v>152681</v>
      </c>
      <c r="F39" s="65">
        <v>145958.97</v>
      </c>
      <c r="G39" s="111">
        <f t="shared" si="3"/>
        <v>125.73456518930095</v>
      </c>
      <c r="H39" s="111">
        <f t="shared" si="7"/>
        <v>95.597336931248805</v>
      </c>
    </row>
    <row r="40" spans="2:14" x14ac:dyDescent="0.25">
      <c r="B40" s="10">
        <v>6</v>
      </c>
      <c r="C40" s="104">
        <f>SUM(C41)</f>
        <v>29630</v>
      </c>
      <c r="D40" s="113">
        <f>SUM(D41)</f>
        <v>179483</v>
      </c>
      <c r="E40" s="113">
        <f>SUM(E41)</f>
        <v>179483</v>
      </c>
      <c r="F40" s="105">
        <f>SUM(F41)</f>
        <v>95052.800000000003</v>
      </c>
      <c r="G40" s="104">
        <f t="shared" si="3"/>
        <v>320.7991900101249</v>
      </c>
      <c r="H40" s="104">
        <f>F40/E40*100</f>
        <v>52.959221764735375</v>
      </c>
    </row>
    <row r="41" spans="2:14" x14ac:dyDescent="0.25">
      <c r="B41" s="64" t="s">
        <v>145</v>
      </c>
      <c r="C41" s="8">
        <v>29630</v>
      </c>
      <c r="D41" s="9">
        <v>179483</v>
      </c>
      <c r="E41" s="9">
        <v>179483</v>
      </c>
      <c r="F41" s="65">
        <v>95052.800000000003</v>
      </c>
      <c r="G41" s="111">
        <f t="shared" si="3"/>
        <v>320.7991900101249</v>
      </c>
      <c r="H41" s="104">
        <f t="shared" ref="H41:H43" si="9">F41/E41*100</f>
        <v>52.959221764735375</v>
      </c>
      <c r="N41" s="163"/>
    </row>
    <row r="42" spans="2:14" ht="24" customHeight="1" x14ac:dyDescent="0.25">
      <c r="B42" s="10">
        <v>7</v>
      </c>
      <c r="C42" s="104">
        <f>SUM(C43)</f>
        <v>2203</v>
      </c>
      <c r="D42" s="113">
        <f>SUM(D43)</f>
        <v>753</v>
      </c>
      <c r="E42" s="113">
        <f>SUM(E43)</f>
        <v>753</v>
      </c>
      <c r="F42" s="105">
        <f>SUM(F43)</f>
        <v>471.85</v>
      </c>
      <c r="G42" s="111"/>
      <c r="H42" s="104">
        <f t="shared" si="9"/>
        <v>62.662682602921649</v>
      </c>
    </row>
    <row r="43" spans="2:14" ht="25.5" customHeight="1" x14ac:dyDescent="0.25">
      <c r="B43" s="64" t="s">
        <v>143</v>
      </c>
      <c r="C43" s="8">
        <v>2203</v>
      </c>
      <c r="D43" s="9">
        <v>753</v>
      </c>
      <c r="E43" s="9">
        <v>753</v>
      </c>
      <c r="F43" s="65">
        <v>471.85</v>
      </c>
      <c r="G43" s="111"/>
      <c r="H43" s="104">
        <f t="shared" si="9"/>
        <v>62.662682602921649</v>
      </c>
    </row>
    <row r="44" spans="2:14" x14ac:dyDescent="0.25">
      <c r="B44" s="140">
        <v>8</v>
      </c>
      <c r="C44" s="63"/>
      <c r="D44" s="113">
        <f>SUM(D45)</f>
        <v>0</v>
      </c>
      <c r="E44" s="113">
        <f>SUM(E45)</f>
        <v>0</v>
      </c>
      <c r="F44" s="105"/>
      <c r="G44" s="104"/>
      <c r="H44" s="104"/>
    </row>
    <row r="45" spans="2:14" x14ac:dyDescent="0.25">
      <c r="B45" s="64" t="s">
        <v>183</v>
      </c>
      <c r="C45" s="8"/>
      <c r="D45" s="8"/>
      <c r="E45" s="9"/>
      <c r="F45" s="34"/>
      <c r="G45" s="34"/>
      <c r="H45" s="10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8"/>
  <sheetViews>
    <sheetView workbookViewId="0">
      <selection activeCell="H14" sqref="H1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81" t="s">
        <v>54</v>
      </c>
      <c r="C2" s="181"/>
      <c r="D2" s="181"/>
      <c r="E2" s="181"/>
      <c r="F2" s="181"/>
      <c r="G2" s="181"/>
      <c r="H2" s="18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1" t="s">
        <v>7</v>
      </c>
      <c r="C4" s="41" t="s">
        <v>199</v>
      </c>
      <c r="D4" s="41" t="s">
        <v>65</v>
      </c>
      <c r="E4" s="41" t="s">
        <v>62</v>
      </c>
      <c r="F4" s="41" t="s">
        <v>193</v>
      </c>
      <c r="G4" s="41" t="s">
        <v>34</v>
      </c>
      <c r="H4" s="41" t="s">
        <v>63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50</v>
      </c>
      <c r="H5" s="44" t="s">
        <v>51</v>
      </c>
    </row>
    <row r="6" spans="2:8" ht="15.75" customHeight="1" x14ac:dyDescent="0.25">
      <c r="B6" s="10" t="s">
        <v>60</v>
      </c>
      <c r="C6" s="8"/>
      <c r="D6" s="8"/>
      <c r="E6" s="8"/>
      <c r="F6" s="34"/>
      <c r="G6" s="34"/>
      <c r="H6" s="34"/>
    </row>
    <row r="7" spans="2:8" ht="15.75" customHeight="1" x14ac:dyDescent="0.25">
      <c r="B7" s="10" t="s">
        <v>8</v>
      </c>
      <c r="C7" s="8"/>
      <c r="D7" s="8"/>
      <c r="E7" s="8"/>
      <c r="F7" s="34"/>
      <c r="G7" s="34"/>
      <c r="H7" s="34"/>
    </row>
    <row r="8" spans="2:8" ht="25.5" x14ac:dyDescent="0.25">
      <c r="B8" s="16" t="s">
        <v>9</v>
      </c>
      <c r="C8" s="8"/>
      <c r="D8" s="8"/>
      <c r="E8" s="8"/>
      <c r="F8" s="34"/>
      <c r="G8" s="34"/>
      <c r="H8" s="34"/>
    </row>
    <row r="9" spans="2:8" x14ac:dyDescent="0.25">
      <c r="B9" s="25" t="s">
        <v>10</v>
      </c>
      <c r="C9" s="8"/>
      <c r="D9" s="8"/>
      <c r="E9" s="8"/>
      <c r="F9" s="34"/>
      <c r="G9" s="34"/>
      <c r="H9" s="34"/>
    </row>
    <row r="10" spans="2:8" x14ac:dyDescent="0.25">
      <c r="B10" s="15" t="s">
        <v>21</v>
      </c>
      <c r="C10" s="8"/>
      <c r="D10" s="8"/>
      <c r="E10" s="8"/>
      <c r="F10" s="34"/>
      <c r="G10" s="34"/>
      <c r="H10" s="34"/>
    </row>
    <row r="11" spans="2:8" x14ac:dyDescent="0.25">
      <c r="B11" s="10" t="s">
        <v>11</v>
      </c>
      <c r="C11" s="8"/>
      <c r="D11" s="8"/>
      <c r="E11" s="9"/>
      <c r="F11" s="34"/>
      <c r="G11" s="34"/>
      <c r="H11" s="34"/>
    </row>
    <row r="12" spans="2:8" ht="25.5" x14ac:dyDescent="0.25">
      <c r="B12" s="28" t="s">
        <v>12</v>
      </c>
      <c r="C12" s="8"/>
      <c r="D12" s="8"/>
      <c r="E12" s="9"/>
      <c r="F12" s="34"/>
      <c r="G12" s="34"/>
      <c r="H12" s="34"/>
    </row>
    <row r="13" spans="2:8" x14ac:dyDescent="0.25">
      <c r="B13" s="10" t="s">
        <v>177</v>
      </c>
      <c r="C13" s="63">
        <f>C14</f>
        <v>16259949</v>
      </c>
      <c r="D13" s="113">
        <v>17201267</v>
      </c>
      <c r="E13" s="113">
        <v>17201267</v>
      </c>
      <c r="F13" s="105">
        <f>F14</f>
        <v>16751775.859999999</v>
      </c>
      <c r="G13" s="111">
        <f>F13/C13*100</f>
        <v>103.02477492395579</v>
      </c>
      <c r="H13" s="111">
        <f>F13/E13*100</f>
        <v>97.386871908912283</v>
      </c>
    </row>
    <row r="14" spans="2:8" x14ac:dyDescent="0.25">
      <c r="B14" s="115" t="s">
        <v>178</v>
      </c>
      <c r="C14" s="8">
        <v>16259949</v>
      </c>
      <c r="D14" s="8">
        <v>17201267</v>
      </c>
      <c r="E14" s="9">
        <v>17201267</v>
      </c>
      <c r="F14" s="65">
        <v>16751775.859999999</v>
      </c>
      <c r="G14" s="34"/>
      <c r="H14" s="34"/>
    </row>
    <row r="16" spans="2:8" x14ac:dyDescent="0.25">
      <c r="B16" s="37"/>
      <c r="C16" s="37"/>
      <c r="D16" s="37"/>
      <c r="E16" s="37"/>
      <c r="F16" s="37"/>
      <c r="G16" s="37"/>
      <c r="H16" s="37"/>
    </row>
    <row r="17" spans="2:8" x14ac:dyDescent="0.25">
      <c r="B17" s="37"/>
      <c r="C17" s="37"/>
      <c r="D17" s="37"/>
      <c r="E17" s="37"/>
      <c r="F17" s="37"/>
      <c r="G17" s="37"/>
      <c r="H17" s="37"/>
    </row>
    <row r="18" spans="2:8" x14ac:dyDescent="0.25">
      <c r="B18" s="37"/>
      <c r="C18" s="37"/>
      <c r="D18" s="37"/>
      <c r="E18" s="37"/>
      <c r="F18" s="37"/>
      <c r="G18" s="37"/>
      <c r="H18" s="3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23"/>
  <sheetViews>
    <sheetView workbookViewId="0">
      <selection activeCell="G20" sqref="G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81" t="s">
        <v>16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81" t="s">
        <v>67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2:12" ht="15.75" customHeight="1" x14ac:dyDescent="0.25">
      <c r="B5" s="181" t="s">
        <v>55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207" t="s">
        <v>7</v>
      </c>
      <c r="C7" s="208"/>
      <c r="D7" s="208"/>
      <c r="E7" s="208"/>
      <c r="F7" s="209"/>
      <c r="G7" s="45" t="s">
        <v>196</v>
      </c>
      <c r="H7" s="45" t="s">
        <v>65</v>
      </c>
      <c r="I7" s="45" t="s">
        <v>62</v>
      </c>
      <c r="J7" s="45" t="s">
        <v>186</v>
      </c>
      <c r="K7" s="45" t="s">
        <v>34</v>
      </c>
      <c r="L7" s="45" t="s">
        <v>63</v>
      </c>
    </row>
    <row r="8" spans="2:12" x14ac:dyDescent="0.25">
      <c r="B8" s="207">
        <v>1</v>
      </c>
      <c r="C8" s="208"/>
      <c r="D8" s="208"/>
      <c r="E8" s="208"/>
      <c r="F8" s="209"/>
      <c r="G8" s="46">
        <v>2</v>
      </c>
      <c r="H8" s="46">
        <v>3</v>
      </c>
      <c r="I8" s="46">
        <v>4</v>
      </c>
      <c r="J8" s="46">
        <v>5</v>
      </c>
      <c r="K8" s="46" t="s">
        <v>50</v>
      </c>
      <c r="L8" s="46" t="s">
        <v>51</v>
      </c>
    </row>
    <row r="9" spans="2:12" ht="25.5" x14ac:dyDescent="0.25">
      <c r="B9" s="10">
        <v>8</v>
      </c>
      <c r="C9" s="10"/>
      <c r="D9" s="10"/>
      <c r="E9" s="10"/>
      <c r="F9" s="10" t="s">
        <v>13</v>
      </c>
      <c r="G9" s="105">
        <f t="shared" ref="G9:J13" si="0">SUM(G10)</f>
        <v>530891.23</v>
      </c>
      <c r="H9" s="63">
        <f t="shared" si="0"/>
        <v>0</v>
      </c>
      <c r="I9" s="63">
        <f t="shared" si="0"/>
        <v>0</v>
      </c>
      <c r="J9" s="105">
        <f>J13</f>
        <v>68400</v>
      </c>
      <c r="K9" s="170">
        <f>J9/G9*100</f>
        <v>12.883995088786831</v>
      </c>
      <c r="L9" s="102"/>
    </row>
    <row r="10" spans="2:12" x14ac:dyDescent="0.25">
      <c r="B10" s="10"/>
      <c r="C10" s="14">
        <v>84</v>
      </c>
      <c r="D10" s="14"/>
      <c r="E10" s="14"/>
      <c r="F10" s="14" t="s">
        <v>18</v>
      </c>
      <c r="G10" s="65">
        <f>G11</f>
        <v>530891.23</v>
      </c>
      <c r="H10" s="8">
        <f>SUM(H13)</f>
        <v>0</v>
      </c>
      <c r="I10" s="8">
        <f>SUM(I13)</f>
        <v>0</v>
      </c>
      <c r="J10" s="65">
        <f>J13</f>
        <v>68400</v>
      </c>
      <c r="K10" s="112"/>
      <c r="L10" s="34"/>
    </row>
    <row r="11" spans="2:12" x14ac:dyDescent="0.25">
      <c r="B11" s="11"/>
      <c r="C11" s="11"/>
      <c r="D11" s="11">
        <v>841</v>
      </c>
      <c r="E11" s="11"/>
      <c r="F11" s="139"/>
      <c r="G11" s="65">
        <f t="shared" si="0"/>
        <v>530891.23</v>
      </c>
      <c r="H11" s="8">
        <f t="shared" si="0"/>
        <v>0</v>
      </c>
      <c r="I11" s="8">
        <f t="shared" si="0"/>
        <v>0</v>
      </c>
      <c r="J11" s="65">
        <v>0</v>
      </c>
      <c r="K11" s="112"/>
      <c r="L11" s="34"/>
    </row>
    <row r="12" spans="2:12" x14ac:dyDescent="0.25">
      <c r="B12" s="11"/>
      <c r="C12" s="11"/>
      <c r="D12" s="11"/>
      <c r="E12" s="11">
        <v>8421</v>
      </c>
      <c r="F12" s="139"/>
      <c r="G12" s="65">
        <v>530891.23</v>
      </c>
      <c r="H12" s="8">
        <v>0</v>
      </c>
      <c r="I12" s="8"/>
      <c r="J12" s="65">
        <v>0</v>
      </c>
      <c r="K12" s="112"/>
      <c r="L12" s="34"/>
    </row>
    <row r="13" spans="2:12" x14ac:dyDescent="0.25">
      <c r="B13" s="11"/>
      <c r="C13" s="11"/>
      <c r="D13" s="11">
        <v>844</v>
      </c>
      <c r="E13" s="11"/>
      <c r="F13" s="139"/>
      <c r="G13" s="65">
        <f t="shared" si="0"/>
        <v>0</v>
      </c>
      <c r="H13" s="8">
        <f t="shared" si="0"/>
        <v>0</v>
      </c>
      <c r="I13" s="8">
        <f t="shared" si="0"/>
        <v>0</v>
      </c>
      <c r="J13" s="65">
        <f t="shared" si="0"/>
        <v>68400</v>
      </c>
      <c r="K13" s="112"/>
      <c r="L13" s="34"/>
    </row>
    <row r="14" spans="2:12" x14ac:dyDescent="0.25">
      <c r="B14" s="11"/>
      <c r="C14" s="11"/>
      <c r="D14" s="11"/>
      <c r="E14" s="11">
        <v>8443</v>
      </c>
      <c r="F14" s="139"/>
      <c r="G14" s="65">
        <v>0</v>
      </c>
      <c r="H14" s="8">
        <v>0</v>
      </c>
      <c r="I14" s="8"/>
      <c r="J14" s="65">
        <v>68400</v>
      </c>
      <c r="K14" s="112"/>
      <c r="L14" s="34"/>
    </row>
    <row r="15" spans="2:12" x14ac:dyDescent="0.25">
      <c r="B15" s="11"/>
      <c r="C15" s="11"/>
      <c r="D15" s="11"/>
      <c r="E15" s="12"/>
      <c r="F15" s="16"/>
      <c r="G15" s="122"/>
      <c r="H15" s="8"/>
      <c r="I15" s="8"/>
      <c r="J15" s="65"/>
      <c r="K15" s="112"/>
      <c r="L15" s="34"/>
    </row>
    <row r="16" spans="2:12" ht="25.5" x14ac:dyDescent="0.25">
      <c r="B16" s="13">
        <v>5</v>
      </c>
      <c r="C16" s="13"/>
      <c r="D16" s="13"/>
      <c r="E16" s="13"/>
      <c r="F16" s="17" t="s">
        <v>14</v>
      </c>
      <c r="G16" s="93">
        <f t="shared" ref="G16:J17" si="1">SUM(G17)</f>
        <v>29240.79</v>
      </c>
      <c r="H16" s="63">
        <f t="shared" si="1"/>
        <v>0</v>
      </c>
      <c r="I16" s="63">
        <f t="shared" si="1"/>
        <v>561276</v>
      </c>
      <c r="J16" s="105">
        <f t="shared" si="1"/>
        <v>556330.88</v>
      </c>
      <c r="K16" s="170">
        <f>J16/G16*100</f>
        <v>1902.5849848789996</v>
      </c>
      <c r="L16" s="104">
        <f>J16/I16*100</f>
        <v>99.118950391607697</v>
      </c>
    </row>
    <row r="17" spans="2:12" ht="25.5" x14ac:dyDescent="0.25">
      <c r="B17" s="14"/>
      <c r="C17" s="14">
        <v>54</v>
      </c>
      <c r="D17" s="14"/>
      <c r="E17" s="14"/>
      <c r="F17" s="18" t="s">
        <v>19</v>
      </c>
      <c r="G17" s="122">
        <f t="shared" si="1"/>
        <v>29240.79</v>
      </c>
      <c r="H17" s="8">
        <f t="shared" si="1"/>
        <v>0</v>
      </c>
      <c r="I17" s="8">
        <v>561276</v>
      </c>
      <c r="J17" s="122">
        <f t="shared" si="1"/>
        <v>556330.88</v>
      </c>
      <c r="K17" s="112"/>
      <c r="L17" s="34"/>
    </row>
    <row r="18" spans="2:12" x14ac:dyDescent="0.25">
      <c r="B18" s="14"/>
      <c r="C18" s="14"/>
      <c r="D18" s="14">
        <v>544</v>
      </c>
      <c r="E18" s="29"/>
      <c r="F18" s="138"/>
      <c r="G18" s="122">
        <f>SUM(G19)</f>
        <v>29240.79</v>
      </c>
      <c r="H18" s="8">
        <f t="shared" ref="H18:J18" si="2">SUM(H19)</f>
        <v>0</v>
      </c>
      <c r="I18" s="8">
        <f t="shared" si="2"/>
        <v>0</v>
      </c>
      <c r="J18" s="122">
        <f t="shared" si="2"/>
        <v>556330.88</v>
      </c>
      <c r="K18" s="112"/>
      <c r="L18" s="34"/>
    </row>
    <row r="19" spans="2:12" x14ac:dyDescent="0.25">
      <c r="B19" s="14"/>
      <c r="C19" s="14"/>
      <c r="D19" s="14"/>
      <c r="E19" s="29">
        <v>5443</v>
      </c>
      <c r="F19" s="138"/>
      <c r="G19" s="122">
        <v>29240.79</v>
      </c>
      <c r="H19" s="8"/>
      <c r="I19" s="9"/>
      <c r="J19" s="65">
        <v>556330.88</v>
      </c>
      <c r="K19" s="112"/>
      <c r="L19" s="34"/>
    </row>
    <row r="21" spans="2:12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2:12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46"/>
  <sheetViews>
    <sheetView topLeftCell="A4" workbookViewId="0">
      <selection activeCell="C25" sqref="C2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81" t="s">
        <v>56</v>
      </c>
      <c r="C2" s="181"/>
      <c r="D2" s="181"/>
      <c r="E2" s="181"/>
      <c r="F2" s="181"/>
      <c r="G2" s="181"/>
      <c r="H2" s="18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1" t="s">
        <v>7</v>
      </c>
      <c r="C4" s="41" t="s">
        <v>195</v>
      </c>
      <c r="D4" s="41" t="s">
        <v>65</v>
      </c>
      <c r="E4" s="41" t="s">
        <v>62</v>
      </c>
      <c r="F4" s="41" t="s">
        <v>192</v>
      </c>
      <c r="G4" s="41" t="s">
        <v>34</v>
      </c>
      <c r="H4" s="41" t="s">
        <v>63</v>
      </c>
    </row>
    <row r="5" spans="2:8" x14ac:dyDescent="0.25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50</v>
      </c>
      <c r="H5" s="41" t="s">
        <v>51</v>
      </c>
    </row>
    <row r="6" spans="2:8" x14ac:dyDescent="0.25">
      <c r="B6" s="131" t="s">
        <v>58</v>
      </c>
      <c r="C6" s="126">
        <f>C24</f>
        <v>530891.23</v>
      </c>
      <c r="D6" s="126"/>
      <c r="E6" s="133">
        <f>SUM(E7+E10+E12+E14+E18+E20+E22)</f>
        <v>0</v>
      </c>
      <c r="F6" s="132">
        <f>F22</f>
        <v>68400</v>
      </c>
      <c r="G6" s="135">
        <f>F6/C6*100</f>
        <v>12.883995088786831</v>
      </c>
      <c r="H6" s="135">
        <f>F6/C6*100</f>
        <v>12.883995088786831</v>
      </c>
    </row>
    <row r="7" spans="2:8" x14ac:dyDescent="0.25">
      <c r="B7" s="10" t="s">
        <v>24</v>
      </c>
      <c r="C7" s="8"/>
      <c r="D7" s="8"/>
      <c r="E7" s="63"/>
      <c r="F7" s="93"/>
      <c r="G7" s="34"/>
      <c r="H7" s="34"/>
    </row>
    <row r="8" spans="2:8" x14ac:dyDescent="0.25">
      <c r="B8" s="26" t="s">
        <v>25</v>
      </c>
      <c r="C8" s="8"/>
      <c r="D8" s="8"/>
      <c r="E8" s="8"/>
      <c r="F8" s="65"/>
      <c r="G8" s="34"/>
      <c r="H8" s="34"/>
    </row>
    <row r="9" spans="2:8" x14ac:dyDescent="0.25">
      <c r="B9" s="27" t="s">
        <v>26</v>
      </c>
      <c r="C9" s="8"/>
      <c r="D9" s="8"/>
      <c r="E9" s="8"/>
      <c r="F9" s="65"/>
      <c r="G9" s="34"/>
      <c r="H9" s="34"/>
    </row>
    <row r="10" spans="2:8" x14ac:dyDescent="0.25">
      <c r="B10" s="10" t="s">
        <v>30</v>
      </c>
      <c r="C10" s="8"/>
      <c r="D10" s="8"/>
      <c r="E10" s="113"/>
      <c r="F10" s="114"/>
      <c r="G10" s="34"/>
      <c r="H10" s="34"/>
    </row>
    <row r="11" spans="2:8" x14ac:dyDescent="0.25">
      <c r="B11" s="28" t="s">
        <v>31</v>
      </c>
      <c r="C11" s="8"/>
      <c r="D11" s="8"/>
      <c r="E11" s="9"/>
      <c r="F11" s="65"/>
      <c r="G11" s="34"/>
      <c r="H11" s="34"/>
    </row>
    <row r="12" spans="2:8" x14ac:dyDescent="0.25">
      <c r="B12" s="10" t="s">
        <v>139</v>
      </c>
      <c r="C12" s="8"/>
      <c r="D12" s="8"/>
      <c r="E12" s="113"/>
      <c r="F12" s="113"/>
      <c r="G12" s="34"/>
      <c r="H12" s="34"/>
    </row>
    <row r="13" spans="2:8" x14ac:dyDescent="0.25">
      <c r="B13" s="64" t="s">
        <v>140</v>
      </c>
      <c r="C13" s="8"/>
      <c r="D13" s="8"/>
      <c r="E13" s="9"/>
      <c r="F13" s="65"/>
      <c r="G13" s="34"/>
      <c r="H13" s="34"/>
    </row>
    <row r="14" spans="2:8" x14ac:dyDescent="0.25">
      <c r="B14" s="10">
        <v>5</v>
      </c>
      <c r="C14" s="8"/>
      <c r="D14" s="8"/>
      <c r="E14" s="113"/>
      <c r="F14" s="114"/>
      <c r="G14" s="34"/>
      <c r="H14" s="34"/>
    </row>
    <row r="15" spans="2:8" x14ac:dyDescent="0.25">
      <c r="B15" s="64" t="s">
        <v>141</v>
      </c>
      <c r="C15" s="8"/>
      <c r="D15" s="8"/>
      <c r="E15" s="9"/>
      <c r="F15" s="65"/>
      <c r="G15" s="34"/>
      <c r="H15" s="34"/>
    </row>
    <row r="16" spans="2:8" x14ac:dyDescent="0.25">
      <c r="B16" s="64" t="s">
        <v>144</v>
      </c>
      <c r="C16" s="8"/>
      <c r="D16" s="8"/>
      <c r="E16" s="9"/>
      <c r="F16" s="65"/>
      <c r="G16" s="34"/>
      <c r="H16" s="34"/>
    </row>
    <row r="17" spans="2:8" x14ac:dyDescent="0.25">
      <c r="B17" s="64" t="s">
        <v>176</v>
      </c>
      <c r="C17" s="8"/>
      <c r="D17" s="8"/>
      <c r="E17" s="9"/>
      <c r="F17" s="65"/>
      <c r="G17" s="34"/>
      <c r="H17" s="34"/>
    </row>
    <row r="18" spans="2:8" x14ac:dyDescent="0.25">
      <c r="B18" s="10">
        <v>6</v>
      </c>
      <c r="C18" s="8"/>
      <c r="D18" s="8"/>
      <c r="E18" s="113"/>
      <c r="F18" s="114"/>
      <c r="G18" s="34"/>
      <c r="H18" s="34"/>
    </row>
    <row r="19" spans="2:8" x14ac:dyDescent="0.25">
      <c r="B19" s="14" t="s">
        <v>142</v>
      </c>
      <c r="C19" s="8"/>
      <c r="D19" s="8"/>
      <c r="E19" s="9"/>
      <c r="F19" s="65"/>
      <c r="G19" s="34"/>
      <c r="H19" s="34"/>
    </row>
    <row r="20" spans="2:8" x14ac:dyDescent="0.25">
      <c r="B20" s="10">
        <v>7</v>
      </c>
      <c r="C20" s="8"/>
      <c r="D20" s="8"/>
      <c r="E20" s="113"/>
      <c r="F20" s="113"/>
      <c r="G20" s="34"/>
      <c r="H20" s="34"/>
    </row>
    <row r="21" spans="2:8" ht="25.5" x14ac:dyDescent="0.25">
      <c r="B21" s="64" t="s">
        <v>143</v>
      </c>
      <c r="C21" s="8"/>
      <c r="D21" s="8"/>
      <c r="E21" s="9"/>
      <c r="F21" s="65"/>
      <c r="G21" s="34"/>
      <c r="H21" s="34"/>
    </row>
    <row r="22" spans="2:8" x14ac:dyDescent="0.25">
      <c r="B22" s="140">
        <v>8</v>
      </c>
      <c r="C22" s="8">
        <f>C24</f>
        <v>530891.23</v>
      </c>
      <c r="D22" s="113">
        <f>SUM(D23)</f>
        <v>0</v>
      </c>
      <c r="E22" s="113">
        <f>SUM(E23)</f>
        <v>0</v>
      </c>
      <c r="F22" s="114">
        <f>F24</f>
        <v>68400</v>
      </c>
      <c r="G22" s="34"/>
      <c r="H22" s="34"/>
    </row>
    <row r="23" spans="2:8" x14ac:dyDescent="0.25">
      <c r="B23" s="64" t="s">
        <v>183</v>
      </c>
      <c r="C23" s="8"/>
      <c r="D23" s="8">
        <v>0</v>
      </c>
      <c r="E23" s="9"/>
      <c r="F23" s="114"/>
      <c r="G23" s="34"/>
      <c r="H23" s="34"/>
    </row>
    <row r="24" spans="2:8" x14ac:dyDescent="0.25">
      <c r="B24" s="64">
        <v>84</v>
      </c>
      <c r="C24" s="8">
        <v>530891.23</v>
      </c>
      <c r="D24" s="8">
        <v>0</v>
      </c>
      <c r="E24" s="9">
        <v>0</v>
      </c>
      <c r="F24" s="65">
        <v>68400</v>
      </c>
      <c r="G24" s="34"/>
      <c r="H24" s="34"/>
    </row>
    <row r="25" spans="2:8" ht="15.75" customHeight="1" x14ac:dyDescent="0.25">
      <c r="B25" s="131" t="s">
        <v>59</v>
      </c>
      <c r="C25" s="126">
        <f>C33</f>
        <v>29240.79</v>
      </c>
      <c r="D25" s="126">
        <f>SUM(D26+D30++++++++++D32+D34+D36+D40++++++D42)</f>
        <v>0</v>
      </c>
      <c r="E25" s="133">
        <f>SUM(E26+E30+E32+E34+E36+E40+E42)</f>
        <v>561276</v>
      </c>
      <c r="F25" s="132">
        <f>SUM(F26+F30+F32+F34+F36+F40+F42)</f>
        <v>556330.88</v>
      </c>
      <c r="G25" s="135">
        <f>F25/C25*100</f>
        <v>1902.5849848789996</v>
      </c>
      <c r="H25" s="171">
        <f>F25/C25*100</f>
        <v>1902.5849848789996</v>
      </c>
    </row>
    <row r="26" spans="2:8" ht="15.75" customHeight="1" x14ac:dyDescent="0.25">
      <c r="B26" s="10" t="s">
        <v>24</v>
      </c>
      <c r="C26" s="8"/>
      <c r="D26" s="8"/>
      <c r="E26" s="63"/>
      <c r="F26" s="93"/>
      <c r="G26" s="34"/>
      <c r="H26" s="34"/>
    </row>
    <row r="27" spans="2:8" x14ac:dyDescent="0.25">
      <c r="B27" s="26" t="s">
        <v>25</v>
      </c>
      <c r="C27" s="8"/>
      <c r="D27" s="8"/>
      <c r="E27" s="8"/>
      <c r="F27" s="65"/>
      <c r="G27" s="34"/>
      <c r="H27" s="34"/>
    </row>
    <row r="28" spans="2:8" x14ac:dyDescent="0.25">
      <c r="B28" s="27" t="s">
        <v>26</v>
      </c>
      <c r="C28" s="8"/>
      <c r="D28" s="8"/>
      <c r="E28" s="8"/>
      <c r="F28" s="65"/>
      <c r="G28" s="34"/>
      <c r="H28" s="34"/>
    </row>
    <row r="29" spans="2:8" x14ac:dyDescent="0.25">
      <c r="B29" s="27" t="s">
        <v>27</v>
      </c>
      <c r="C29" s="8"/>
      <c r="D29" s="8"/>
      <c r="E29" s="8"/>
      <c r="F29" s="65"/>
      <c r="G29" s="34"/>
      <c r="H29" s="34"/>
    </row>
    <row r="30" spans="2:8" x14ac:dyDescent="0.25">
      <c r="B30" s="10" t="s">
        <v>28</v>
      </c>
      <c r="C30" s="8"/>
      <c r="D30" s="8"/>
      <c r="E30" s="9"/>
      <c r="F30" s="65"/>
      <c r="G30" s="34"/>
      <c r="H30" s="34"/>
    </row>
    <row r="31" spans="2:8" x14ac:dyDescent="0.25">
      <c r="B31" s="28" t="s">
        <v>29</v>
      </c>
      <c r="C31" s="8"/>
      <c r="D31" s="8"/>
      <c r="E31" s="9"/>
      <c r="F31" s="65"/>
      <c r="G31" s="34"/>
      <c r="H31" s="34"/>
    </row>
    <row r="32" spans="2:8" x14ac:dyDescent="0.25">
      <c r="B32" s="10" t="s">
        <v>30</v>
      </c>
      <c r="C32" s="8"/>
      <c r="D32" s="8"/>
      <c r="E32" s="113">
        <f>SUM(E33)</f>
        <v>30385</v>
      </c>
      <c r="F32" s="105">
        <f>SUM(F33)</f>
        <v>25439.65</v>
      </c>
      <c r="G32" s="34"/>
      <c r="H32" s="34"/>
    </row>
    <row r="33" spans="2:8" x14ac:dyDescent="0.25">
      <c r="B33" s="28" t="s">
        <v>31</v>
      </c>
      <c r="C33" s="8">
        <v>29240.79</v>
      </c>
      <c r="D33" s="8"/>
      <c r="E33" s="9">
        <v>30385</v>
      </c>
      <c r="F33" s="65">
        <v>25439.65</v>
      </c>
      <c r="G33" s="34"/>
      <c r="H33" s="34"/>
    </row>
    <row r="34" spans="2:8" x14ac:dyDescent="0.25">
      <c r="B34" s="10" t="s">
        <v>139</v>
      </c>
      <c r="C34" s="8"/>
      <c r="D34" s="113">
        <f>SUM(D35)</f>
        <v>0</v>
      </c>
      <c r="E34" s="113">
        <f>SUM(E35)</f>
        <v>530891</v>
      </c>
      <c r="F34" s="105">
        <f>SUM(F35)</f>
        <v>530891.23</v>
      </c>
      <c r="G34" s="34"/>
      <c r="H34" s="34"/>
    </row>
    <row r="35" spans="2:8" x14ac:dyDescent="0.25">
      <c r="B35" s="14" t="s">
        <v>138</v>
      </c>
      <c r="C35" s="8"/>
      <c r="D35" s="8">
        <v>0</v>
      </c>
      <c r="E35" s="9">
        <v>530891</v>
      </c>
      <c r="F35" s="65">
        <v>530891.23</v>
      </c>
      <c r="G35" s="34"/>
      <c r="H35" s="34"/>
    </row>
    <row r="36" spans="2:8" x14ac:dyDescent="0.25">
      <c r="B36" s="10">
        <v>5</v>
      </c>
      <c r="C36" s="8"/>
      <c r="D36" s="8"/>
      <c r="E36" s="113"/>
      <c r="F36" s="105"/>
      <c r="G36" s="34"/>
      <c r="H36" s="34"/>
    </row>
    <row r="37" spans="2:8" x14ac:dyDescent="0.25">
      <c r="B37" s="64" t="s">
        <v>141</v>
      </c>
      <c r="C37" s="8"/>
      <c r="D37" s="8"/>
      <c r="E37" s="9"/>
      <c r="F37" s="65"/>
      <c r="G37" s="34"/>
      <c r="H37" s="34"/>
    </row>
    <row r="38" spans="2:8" x14ac:dyDescent="0.25">
      <c r="B38" s="64" t="s">
        <v>144</v>
      </c>
      <c r="C38" s="8"/>
      <c r="D38" s="8"/>
      <c r="E38" s="9"/>
      <c r="F38" s="65"/>
      <c r="G38" s="34"/>
      <c r="H38" s="34"/>
    </row>
    <row r="39" spans="2:8" x14ac:dyDescent="0.25">
      <c r="B39" s="64" t="s">
        <v>176</v>
      </c>
      <c r="C39" s="8"/>
      <c r="D39" s="8"/>
      <c r="E39" s="9"/>
      <c r="F39" s="65"/>
      <c r="G39" s="34"/>
      <c r="H39" s="34"/>
    </row>
    <row r="40" spans="2:8" x14ac:dyDescent="0.25">
      <c r="B40" s="10">
        <v>6</v>
      </c>
      <c r="C40" s="8"/>
      <c r="D40" s="8"/>
      <c r="E40" s="113"/>
      <c r="F40" s="105"/>
      <c r="G40" s="34"/>
      <c r="H40" s="34"/>
    </row>
    <row r="41" spans="2:8" x14ac:dyDescent="0.25">
      <c r="B41" s="64" t="s">
        <v>145</v>
      </c>
      <c r="C41" s="8"/>
      <c r="D41" s="8"/>
      <c r="E41" s="9"/>
      <c r="F41" s="65"/>
      <c r="G41" s="34"/>
      <c r="H41" s="34"/>
    </row>
    <row r="42" spans="2:8" x14ac:dyDescent="0.25">
      <c r="B42" s="10">
        <v>7</v>
      </c>
      <c r="C42" s="8"/>
      <c r="D42" s="8"/>
      <c r="E42" s="113"/>
      <c r="F42" s="105"/>
      <c r="G42" s="34"/>
      <c r="H42" s="34"/>
    </row>
    <row r="43" spans="2:8" ht="31.5" customHeight="1" x14ac:dyDescent="0.25">
      <c r="B43" s="64" t="s">
        <v>143</v>
      </c>
      <c r="C43" s="8"/>
      <c r="D43" s="8"/>
      <c r="E43" s="9"/>
      <c r="F43" s="65"/>
      <c r="G43" s="34"/>
      <c r="H43" s="34"/>
    </row>
    <row r="44" spans="2:8" x14ac:dyDescent="0.25">
      <c r="B44" s="14"/>
      <c r="C44" s="8"/>
      <c r="D44" s="8"/>
      <c r="E44" s="9"/>
      <c r="F44" s="34"/>
      <c r="G44" s="34"/>
      <c r="H44" s="34"/>
    </row>
    <row r="46" spans="2:8" x14ac:dyDescent="0.25">
      <c r="B46" s="48"/>
      <c r="C46" s="48"/>
      <c r="D46" s="48"/>
      <c r="E46" s="48"/>
      <c r="F46" s="48"/>
      <c r="G46" s="48"/>
      <c r="H46" s="48"/>
    </row>
  </sheetData>
  <mergeCells count="1">
    <mergeCell ref="B2:H2"/>
  </mergeCells>
  <pageMargins left="0.7" right="0.7" top="0.75" bottom="0.75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5"/>
  <sheetViews>
    <sheetView topLeftCell="A10" workbookViewId="0">
      <selection activeCell="H51" sqref="H51"/>
    </sheetView>
  </sheetViews>
  <sheetFormatPr defaultRowHeight="15" x14ac:dyDescent="0.25"/>
  <cols>
    <col min="1" max="1" width="10.7109375" customWidth="1"/>
    <col min="2" max="2" width="52.7109375" customWidth="1"/>
    <col min="3" max="3" width="10.7109375" customWidth="1"/>
    <col min="4" max="4" width="20.28515625" customWidth="1"/>
    <col min="5" max="5" width="12.7109375" customWidth="1"/>
    <col min="6" max="6" width="13.5703125" customWidth="1"/>
    <col min="7" max="9" width="12.7109375" customWidth="1"/>
    <col min="11" max="11" width="10.140625" bestFit="1" customWidth="1"/>
  </cols>
  <sheetData>
    <row r="1" spans="1:9" x14ac:dyDescent="0.25">
      <c r="A1" s="211" t="s">
        <v>194</v>
      </c>
      <c r="B1" s="211"/>
    </row>
    <row r="2" spans="1:9" x14ac:dyDescent="0.25">
      <c r="A2" s="211"/>
      <c r="B2" s="211"/>
    </row>
    <row r="4" spans="1:9" ht="18.75" x14ac:dyDescent="0.3">
      <c r="A4" s="213" t="s">
        <v>15</v>
      </c>
      <c r="B4" s="214"/>
      <c r="C4" s="214"/>
      <c r="D4" s="214"/>
      <c r="E4" s="214"/>
      <c r="F4" s="214"/>
      <c r="G4" s="214"/>
      <c r="H4" s="214"/>
      <c r="I4" s="215"/>
    </row>
    <row r="5" spans="1:9" ht="18.75" customHeight="1" x14ac:dyDescent="0.25">
      <c r="A5" s="212" t="s">
        <v>171</v>
      </c>
      <c r="B5" s="212"/>
      <c r="C5" s="212"/>
      <c r="D5" s="212"/>
      <c r="E5" s="212"/>
      <c r="F5" s="212"/>
      <c r="G5" s="212"/>
      <c r="H5" s="212"/>
    </row>
    <row r="6" spans="1:9" ht="51" x14ac:dyDescent="0.25">
      <c r="A6" s="116" t="s">
        <v>150</v>
      </c>
      <c r="B6" s="116" t="s">
        <v>151</v>
      </c>
      <c r="C6" s="116" t="s">
        <v>152</v>
      </c>
      <c r="D6" s="116" t="s">
        <v>153</v>
      </c>
      <c r="E6" s="116" t="s">
        <v>154</v>
      </c>
      <c r="F6" s="117" t="s">
        <v>65</v>
      </c>
      <c r="G6" s="117" t="s">
        <v>62</v>
      </c>
      <c r="H6" s="117" t="s">
        <v>193</v>
      </c>
      <c r="I6" s="117" t="s">
        <v>63</v>
      </c>
    </row>
    <row r="7" spans="1:9" ht="15.75" x14ac:dyDescent="0.25">
      <c r="A7" s="116"/>
      <c r="B7" s="116"/>
      <c r="C7" s="116"/>
      <c r="D7" s="116"/>
      <c r="E7" s="116"/>
      <c r="F7" s="118">
        <v>2</v>
      </c>
      <c r="G7" s="118">
        <v>3</v>
      </c>
      <c r="H7" s="118">
        <v>4</v>
      </c>
      <c r="I7" s="118" t="s">
        <v>57</v>
      </c>
    </row>
    <row r="8" spans="1:9" x14ac:dyDescent="0.25">
      <c r="A8" s="34" t="s">
        <v>200</v>
      </c>
      <c r="B8" s="34" t="s">
        <v>201</v>
      </c>
      <c r="C8" s="103">
        <v>11</v>
      </c>
      <c r="D8" s="102"/>
      <c r="E8" s="103" t="s">
        <v>155</v>
      </c>
      <c r="F8" s="111"/>
      <c r="G8" s="111">
        <v>9822991</v>
      </c>
      <c r="H8" s="65">
        <v>9791173.1899999995</v>
      </c>
      <c r="I8" s="111">
        <f>H8/G8*100</f>
        <v>99.676088372675892</v>
      </c>
    </row>
    <row r="9" spans="1:9" x14ac:dyDescent="0.25">
      <c r="A9" s="34"/>
      <c r="B9" s="34"/>
      <c r="C9" s="103">
        <v>11</v>
      </c>
      <c r="D9" s="34"/>
      <c r="E9" s="103" t="s">
        <v>156</v>
      </c>
      <c r="F9" s="111"/>
      <c r="G9" s="111">
        <v>260004</v>
      </c>
      <c r="H9" s="65">
        <v>265667.61</v>
      </c>
      <c r="I9" s="111">
        <f>H9/G9*100</f>
        <v>102.17827802649188</v>
      </c>
    </row>
    <row r="10" spans="1:9" x14ac:dyDescent="0.25">
      <c r="A10" s="34"/>
      <c r="B10" s="34"/>
      <c r="C10" s="96">
        <v>11</v>
      </c>
      <c r="D10" s="97" t="s">
        <v>157</v>
      </c>
      <c r="E10" s="98"/>
      <c r="F10" s="99">
        <f>SUM(F8:F9)</f>
        <v>0</v>
      </c>
      <c r="G10" s="99">
        <f>SUM(G8:G9)</f>
        <v>10082995</v>
      </c>
      <c r="H10" s="100">
        <f>SUM(H8:H9)</f>
        <v>10056840.799999999</v>
      </c>
      <c r="I10" s="99">
        <f>H10/G10*100</f>
        <v>99.740610800659908</v>
      </c>
    </row>
    <row r="11" spans="1:9" x14ac:dyDescent="0.25">
      <c r="A11" s="34" t="s">
        <v>158</v>
      </c>
      <c r="B11" s="34" t="s">
        <v>159</v>
      </c>
      <c r="C11" s="103">
        <v>11</v>
      </c>
      <c r="D11" s="34"/>
      <c r="E11" s="103" t="s">
        <v>155</v>
      </c>
      <c r="F11" s="111"/>
      <c r="G11" s="111">
        <v>37582</v>
      </c>
      <c r="H11" s="65">
        <v>13096.86</v>
      </c>
      <c r="I11" s="111">
        <f t="shared" ref="I11:I17" si="0">H11/G11*100</f>
        <v>34.848757383853972</v>
      </c>
    </row>
    <row r="12" spans="1:9" x14ac:dyDescent="0.25">
      <c r="A12" s="34"/>
      <c r="B12" s="34"/>
      <c r="C12" s="103">
        <v>11</v>
      </c>
      <c r="D12" s="34"/>
      <c r="E12" s="103" t="s">
        <v>156</v>
      </c>
      <c r="F12" s="111"/>
      <c r="G12" s="111">
        <v>1295</v>
      </c>
      <c r="H12" s="65">
        <f>2083.03+5263.9</f>
        <v>7346.93</v>
      </c>
      <c r="I12" s="111">
        <f t="shared" si="0"/>
        <v>567.33050193050201</v>
      </c>
    </row>
    <row r="13" spans="1:9" x14ac:dyDescent="0.25">
      <c r="A13" s="34"/>
      <c r="B13" s="34"/>
      <c r="C13" s="103">
        <v>11</v>
      </c>
      <c r="D13" s="34"/>
      <c r="E13" s="103" t="s">
        <v>160</v>
      </c>
      <c r="F13" s="111"/>
      <c r="G13" s="111">
        <v>16912</v>
      </c>
      <c r="H13" s="65">
        <v>5102.97</v>
      </c>
      <c r="I13" s="111">
        <f t="shared" si="0"/>
        <v>30.17366367076632</v>
      </c>
    </row>
    <row r="14" spans="1:9" x14ac:dyDescent="0.25">
      <c r="A14" s="34"/>
      <c r="B14" s="34"/>
      <c r="C14" s="96">
        <v>11</v>
      </c>
      <c r="D14" s="97" t="s">
        <v>157</v>
      </c>
      <c r="E14" s="98"/>
      <c r="F14" s="99">
        <f>SUM(F11:F13)</f>
        <v>0</v>
      </c>
      <c r="G14" s="99">
        <f>SUM(G11:G13)</f>
        <v>55789</v>
      </c>
      <c r="H14" s="100">
        <f>SUM(H11:H13)</f>
        <v>25546.760000000002</v>
      </c>
      <c r="I14" s="99">
        <f>H14/G14*100</f>
        <v>45.791751062037321</v>
      </c>
    </row>
    <row r="15" spans="1:9" x14ac:dyDescent="0.25">
      <c r="A15" s="34" t="s">
        <v>161</v>
      </c>
      <c r="B15" s="34" t="s">
        <v>162</v>
      </c>
      <c r="C15" s="103">
        <v>11</v>
      </c>
      <c r="D15" s="34"/>
      <c r="E15" s="103" t="s">
        <v>156</v>
      </c>
      <c r="F15" s="111"/>
      <c r="G15" s="111">
        <v>503059</v>
      </c>
      <c r="H15" s="65">
        <f>525862.48-H12-5255.91</f>
        <v>513259.64</v>
      </c>
      <c r="I15" s="111">
        <f t="shared" si="0"/>
        <v>102.02772239439111</v>
      </c>
    </row>
    <row r="16" spans="1:9" x14ac:dyDescent="0.25">
      <c r="A16" s="34"/>
      <c r="B16" s="34"/>
      <c r="C16" s="103">
        <v>11</v>
      </c>
      <c r="D16" s="34"/>
      <c r="E16" s="103" t="s">
        <v>160</v>
      </c>
      <c r="F16" s="111"/>
      <c r="G16" s="111">
        <v>10061</v>
      </c>
      <c r="H16" s="65">
        <v>8567.3700000000008</v>
      </c>
      <c r="I16" s="111">
        <f t="shared" si="0"/>
        <v>85.154259019978142</v>
      </c>
    </row>
    <row r="17" spans="1:11" x14ac:dyDescent="0.25">
      <c r="A17" s="34"/>
      <c r="B17" s="34"/>
      <c r="C17" s="103">
        <v>11</v>
      </c>
      <c r="D17" s="34"/>
      <c r="E17" s="103" t="s">
        <v>163</v>
      </c>
      <c r="F17" s="111"/>
      <c r="G17" s="111">
        <v>177489</v>
      </c>
      <c r="H17" s="65">
        <v>167992.52</v>
      </c>
      <c r="I17" s="111">
        <f t="shared" si="0"/>
        <v>94.649538844660782</v>
      </c>
    </row>
    <row r="18" spans="1:11" x14ac:dyDescent="0.25">
      <c r="A18" s="34"/>
      <c r="B18" s="34"/>
      <c r="C18" s="103"/>
      <c r="D18" s="34"/>
      <c r="E18" s="103">
        <v>45</v>
      </c>
      <c r="F18" s="111"/>
      <c r="G18" s="111"/>
      <c r="H18" s="65">
        <v>1058.46</v>
      </c>
      <c r="I18" s="111"/>
    </row>
    <row r="19" spans="1:11" x14ac:dyDescent="0.25">
      <c r="A19" s="34"/>
      <c r="B19" s="34"/>
      <c r="C19" s="96">
        <v>11</v>
      </c>
      <c r="D19" s="97" t="s">
        <v>157</v>
      </c>
      <c r="E19" s="98"/>
      <c r="F19" s="99">
        <f>SUM(F15:F17)</f>
        <v>0</v>
      </c>
      <c r="G19" s="99">
        <f>SUM(G15:G17)</f>
        <v>690609</v>
      </c>
      <c r="H19" s="100">
        <f>SUM(H15:H18)</f>
        <v>690877.99</v>
      </c>
      <c r="I19" s="99">
        <f>H19/G19*100</f>
        <v>100.03894968064418</v>
      </c>
      <c r="K19" s="164"/>
    </row>
    <row r="20" spans="1:11" x14ac:dyDescent="0.25">
      <c r="A20" s="34" t="s">
        <v>172</v>
      </c>
      <c r="B20" s="34" t="s">
        <v>173</v>
      </c>
      <c r="C20" s="103">
        <v>12</v>
      </c>
      <c r="D20" s="102"/>
      <c r="E20" s="103">
        <v>32</v>
      </c>
      <c r="F20" s="104"/>
      <c r="G20" s="111">
        <v>17084</v>
      </c>
      <c r="H20" s="65">
        <v>12180.11</v>
      </c>
      <c r="I20" s="111">
        <f>H20/G20*100</f>
        <v>71.295422617653941</v>
      </c>
    </row>
    <row r="21" spans="1:11" x14ac:dyDescent="0.25">
      <c r="A21" s="34"/>
      <c r="B21" s="34"/>
      <c r="C21" s="103">
        <v>12</v>
      </c>
      <c r="D21" s="102"/>
      <c r="E21" s="103">
        <v>42</v>
      </c>
      <c r="F21" s="104"/>
      <c r="G21" s="111">
        <v>12278</v>
      </c>
      <c r="H21" s="65">
        <v>9872.5300000000007</v>
      </c>
      <c r="I21" s="111">
        <f>H21/G21*100</f>
        <v>80.408291252647018</v>
      </c>
    </row>
    <row r="22" spans="1:11" x14ac:dyDescent="0.25">
      <c r="A22" s="34"/>
      <c r="B22" s="34"/>
      <c r="C22" s="96">
        <v>12</v>
      </c>
      <c r="D22" s="97" t="s">
        <v>174</v>
      </c>
      <c r="E22" s="98"/>
      <c r="F22" s="99">
        <f>SUM(F20:F21)</f>
        <v>0</v>
      </c>
      <c r="G22" s="99">
        <f>SUM(G20:G21)</f>
        <v>29362</v>
      </c>
      <c r="H22" s="100">
        <f>SUM(H20:H21)</f>
        <v>22052.639999999999</v>
      </c>
      <c r="I22" s="99">
        <f>H22/G22*100</f>
        <v>75.106055445814306</v>
      </c>
    </row>
    <row r="23" spans="1:11" x14ac:dyDescent="0.25">
      <c r="A23" s="34"/>
      <c r="B23" s="34"/>
      <c r="C23" s="103">
        <v>561</v>
      </c>
      <c r="D23" s="34"/>
      <c r="E23" s="103">
        <v>32</v>
      </c>
      <c r="F23" s="111"/>
      <c r="G23" s="111">
        <v>96869</v>
      </c>
      <c r="H23" s="65">
        <v>40095.03</v>
      </c>
      <c r="I23" s="111">
        <f>H23/G23*100</f>
        <v>41.390981634991583</v>
      </c>
    </row>
    <row r="24" spans="1:11" x14ac:dyDescent="0.25">
      <c r="A24" s="34"/>
      <c r="B24" s="34"/>
      <c r="C24" s="103">
        <v>561</v>
      </c>
      <c r="D24" s="34"/>
      <c r="E24" s="103">
        <v>38</v>
      </c>
      <c r="F24" s="111"/>
      <c r="G24" s="111">
        <v>3994</v>
      </c>
      <c r="H24" s="65">
        <v>3994.34</v>
      </c>
      <c r="I24" s="111">
        <f t="shared" ref="I24:I25" si="1">H24/G24*100</f>
        <v>100.00851276915373</v>
      </c>
    </row>
    <row r="25" spans="1:11" x14ac:dyDescent="0.25">
      <c r="A25" s="34"/>
      <c r="B25" s="34"/>
      <c r="C25" s="103">
        <v>561</v>
      </c>
      <c r="D25" s="34"/>
      <c r="E25" s="103">
        <v>42</v>
      </c>
      <c r="F25" s="111"/>
      <c r="G25" s="111">
        <v>69570</v>
      </c>
      <c r="H25" s="65">
        <v>28506.87</v>
      </c>
      <c r="I25" s="111">
        <f t="shared" si="1"/>
        <v>40.975808538163001</v>
      </c>
    </row>
    <row r="26" spans="1:11" x14ac:dyDescent="0.25">
      <c r="A26" s="34"/>
      <c r="B26" s="34"/>
      <c r="C26" s="96">
        <v>561</v>
      </c>
      <c r="D26" s="97" t="s">
        <v>175</v>
      </c>
      <c r="E26" s="98"/>
      <c r="F26" s="99">
        <f>SUM(F23:F25)</f>
        <v>0</v>
      </c>
      <c r="G26" s="99">
        <f>SUM(G23:G25)</f>
        <v>170433</v>
      </c>
      <c r="H26" s="100">
        <f>SUM(H23:H25)</f>
        <v>72596.239999999991</v>
      </c>
      <c r="I26" s="99">
        <f>H26/G26*100</f>
        <v>42.595178163853234</v>
      </c>
    </row>
    <row r="27" spans="1:11" x14ac:dyDescent="0.25">
      <c r="A27" s="34" t="s">
        <v>206</v>
      </c>
      <c r="B27" s="34" t="s">
        <v>210</v>
      </c>
      <c r="C27" s="103">
        <v>563</v>
      </c>
      <c r="D27" s="102"/>
      <c r="E27" s="103">
        <v>31</v>
      </c>
      <c r="F27" s="104"/>
      <c r="G27" s="111">
        <v>43225</v>
      </c>
      <c r="H27" s="65">
        <v>42927.86</v>
      </c>
      <c r="I27" s="111">
        <f>H27/G27*100</f>
        <v>99.312573742047434</v>
      </c>
    </row>
    <row r="28" spans="1:11" x14ac:dyDescent="0.25">
      <c r="A28" s="34"/>
      <c r="B28" s="34"/>
      <c r="C28" s="103">
        <v>563</v>
      </c>
      <c r="D28" s="102"/>
      <c r="E28" s="103">
        <v>32</v>
      </c>
      <c r="F28" s="104"/>
      <c r="G28" s="111">
        <v>125361</v>
      </c>
      <c r="H28" s="65">
        <v>127510.2</v>
      </c>
      <c r="I28" s="111">
        <f t="shared" ref="I28:I31" si="2">H28/G28*100</f>
        <v>101.71440878742193</v>
      </c>
    </row>
    <row r="29" spans="1:11" x14ac:dyDescent="0.25">
      <c r="A29" s="34"/>
      <c r="B29" s="34"/>
      <c r="C29" s="103">
        <v>563</v>
      </c>
      <c r="D29" s="34"/>
      <c r="E29" s="103">
        <v>34</v>
      </c>
      <c r="F29" s="111"/>
      <c r="G29" s="111">
        <v>100</v>
      </c>
      <c r="H29" s="65">
        <v>90.39</v>
      </c>
      <c r="I29" s="111">
        <f t="shared" si="2"/>
        <v>90.39</v>
      </c>
    </row>
    <row r="30" spans="1:11" x14ac:dyDescent="0.25">
      <c r="A30" s="34"/>
      <c r="B30" s="34"/>
      <c r="C30" s="103">
        <v>563</v>
      </c>
      <c r="D30" s="34"/>
      <c r="E30" s="103">
        <v>36</v>
      </c>
      <c r="F30" s="111"/>
      <c r="G30" s="111">
        <v>61184</v>
      </c>
      <c r="H30" s="65">
        <v>61542.45</v>
      </c>
      <c r="I30" s="111">
        <f t="shared" si="2"/>
        <v>100.58585577928869</v>
      </c>
    </row>
    <row r="31" spans="1:11" x14ac:dyDescent="0.25">
      <c r="A31" s="34"/>
      <c r="B31" s="34"/>
      <c r="C31" s="103">
        <v>563</v>
      </c>
      <c r="D31" s="34"/>
      <c r="E31" s="103">
        <v>42</v>
      </c>
      <c r="F31" s="111"/>
      <c r="G31" s="111">
        <v>18400</v>
      </c>
      <c r="H31" s="65">
        <v>18361.29</v>
      </c>
      <c r="I31" s="111">
        <f t="shared" si="2"/>
        <v>99.789619565217393</v>
      </c>
    </row>
    <row r="32" spans="1:11" x14ac:dyDescent="0.25">
      <c r="A32" s="34"/>
      <c r="B32" s="34"/>
      <c r="C32" s="96">
        <v>563</v>
      </c>
      <c r="D32" s="97" t="s">
        <v>211</v>
      </c>
      <c r="E32" s="98"/>
      <c r="F32" s="99">
        <f>SUM(F29:F31)</f>
        <v>0</v>
      </c>
      <c r="G32" s="99">
        <f>SUM(G27:G31)</f>
        <v>248270</v>
      </c>
      <c r="H32" s="100">
        <f>SUM(H27:H31)</f>
        <v>250432.19000000003</v>
      </c>
      <c r="I32" s="99">
        <f>H32/G32*100</f>
        <v>100.87090264631249</v>
      </c>
    </row>
    <row r="33" spans="1:9" ht="30" x14ac:dyDescent="0.25">
      <c r="A33" s="34" t="s">
        <v>207</v>
      </c>
      <c r="B33" s="168" t="s">
        <v>208</v>
      </c>
      <c r="C33" s="103">
        <v>5761</v>
      </c>
      <c r="D33" s="102"/>
      <c r="E33" s="103">
        <v>32</v>
      </c>
      <c r="F33" s="104"/>
      <c r="G33" s="111"/>
      <c r="H33" s="65">
        <v>139901</v>
      </c>
      <c r="I33" s="111"/>
    </row>
    <row r="34" spans="1:9" x14ac:dyDescent="0.25">
      <c r="A34" s="34"/>
      <c r="B34" s="34"/>
      <c r="C34" s="103">
        <v>5761</v>
      </c>
      <c r="D34" s="102"/>
      <c r="E34" s="103">
        <v>34</v>
      </c>
      <c r="F34" s="104"/>
      <c r="G34" s="111"/>
      <c r="H34" s="65">
        <v>180.47</v>
      </c>
      <c r="I34" s="111"/>
    </row>
    <row r="35" spans="1:9" x14ac:dyDescent="0.25">
      <c r="A35" s="34"/>
      <c r="B35" s="34"/>
      <c r="C35" s="103">
        <v>5761</v>
      </c>
      <c r="D35" s="34"/>
      <c r="E35" s="103">
        <v>42</v>
      </c>
      <c r="F35" s="111"/>
      <c r="G35" s="111"/>
      <c r="H35" s="65">
        <v>2202.5</v>
      </c>
      <c r="I35" s="111"/>
    </row>
    <row r="36" spans="1:9" x14ac:dyDescent="0.25">
      <c r="A36" s="34"/>
      <c r="B36" s="34"/>
      <c r="C36" s="103">
        <v>5761</v>
      </c>
      <c r="D36" s="34"/>
      <c r="E36" s="103">
        <v>45</v>
      </c>
      <c r="F36" s="111"/>
      <c r="G36" s="111">
        <v>152681</v>
      </c>
      <c r="H36" s="65">
        <v>3675</v>
      </c>
      <c r="I36" s="111">
        <f>H36/G36*100</f>
        <v>2.4069792574059639</v>
      </c>
    </row>
    <row r="37" spans="1:9" x14ac:dyDescent="0.25">
      <c r="A37" s="34"/>
      <c r="B37" s="34"/>
      <c r="C37" s="96">
        <v>5761</v>
      </c>
      <c r="D37" s="97" t="s">
        <v>209</v>
      </c>
      <c r="E37" s="98"/>
      <c r="F37" s="99">
        <f>SUM(F35:F36)</f>
        <v>0</v>
      </c>
      <c r="G37" s="99">
        <f>SUM(G33:G36)</f>
        <v>152681</v>
      </c>
      <c r="H37" s="100">
        <f>SUM(H33:H36)</f>
        <v>145958.97</v>
      </c>
      <c r="I37" s="99">
        <f>H37/G37*100</f>
        <v>95.597336931248805</v>
      </c>
    </row>
    <row r="38" spans="1:9" x14ac:dyDescent="0.25">
      <c r="A38" s="34" t="s">
        <v>202</v>
      </c>
      <c r="B38" s="34" t="s">
        <v>203</v>
      </c>
      <c r="C38" s="103">
        <v>51</v>
      </c>
      <c r="D38" s="34"/>
      <c r="E38" s="103" t="s">
        <v>155</v>
      </c>
      <c r="F38" s="111"/>
      <c r="G38" s="111">
        <v>36680</v>
      </c>
      <c r="H38" s="65">
        <v>35855.019999999997</v>
      </c>
      <c r="I38" s="111">
        <f t="shared" ref="I38:I42" si="3">H38/G38*100</f>
        <v>97.750872410032713</v>
      </c>
    </row>
    <row r="39" spans="1:9" x14ac:dyDescent="0.25">
      <c r="A39" s="34"/>
      <c r="B39" s="34"/>
      <c r="C39" s="103">
        <v>51</v>
      </c>
      <c r="D39" s="34"/>
      <c r="E39" s="103" t="s">
        <v>156</v>
      </c>
      <c r="F39" s="111"/>
      <c r="G39" s="111">
        <v>47589</v>
      </c>
      <c r="H39" s="65">
        <v>72794.350000000006</v>
      </c>
      <c r="I39" s="111">
        <f t="shared" si="3"/>
        <v>152.96465569774529</v>
      </c>
    </row>
    <row r="40" spans="1:9" x14ac:dyDescent="0.25">
      <c r="A40" s="34"/>
      <c r="B40" s="34"/>
      <c r="C40" s="103">
        <v>51</v>
      </c>
      <c r="D40" s="34"/>
      <c r="E40" s="103">
        <v>34</v>
      </c>
      <c r="F40" s="111"/>
      <c r="G40" s="111"/>
      <c r="H40" s="65">
        <v>178.76</v>
      </c>
      <c r="I40" s="111"/>
    </row>
    <row r="41" spans="1:9" x14ac:dyDescent="0.25">
      <c r="A41" s="34"/>
      <c r="B41" s="34"/>
      <c r="C41" s="103">
        <v>51</v>
      </c>
      <c r="D41" s="34"/>
      <c r="E41" s="103">
        <v>36</v>
      </c>
      <c r="F41" s="111"/>
      <c r="G41" s="111"/>
      <c r="H41" s="65">
        <v>41.21</v>
      </c>
      <c r="I41" s="111"/>
    </row>
    <row r="42" spans="1:9" x14ac:dyDescent="0.25">
      <c r="A42" s="34"/>
      <c r="B42" s="34"/>
      <c r="C42" s="103">
        <v>51</v>
      </c>
      <c r="D42" s="34"/>
      <c r="E42" s="103" t="s">
        <v>163</v>
      </c>
      <c r="F42" s="111"/>
      <c r="G42" s="111">
        <v>37504</v>
      </c>
      <c r="H42" s="65">
        <v>27576.18</v>
      </c>
      <c r="I42" s="111">
        <f t="shared" si="3"/>
        <v>73.528636945392492</v>
      </c>
    </row>
    <row r="43" spans="1:9" x14ac:dyDescent="0.25">
      <c r="A43" s="34"/>
      <c r="B43" s="34"/>
      <c r="C43" s="96">
        <v>51</v>
      </c>
      <c r="D43" s="97" t="s">
        <v>164</v>
      </c>
      <c r="E43" s="98"/>
      <c r="F43" s="99">
        <f>SUM(F38:F42)</f>
        <v>0</v>
      </c>
      <c r="G43" s="99">
        <f>SUM(G38:G42)</f>
        <v>121773</v>
      </c>
      <c r="H43" s="100">
        <f>SUM(H38:H42)</f>
        <v>136445.51999999999</v>
      </c>
      <c r="I43" s="99">
        <f>H43/G43*100</f>
        <v>112.0490749180853</v>
      </c>
    </row>
    <row r="44" spans="1:9" x14ac:dyDescent="0.25">
      <c r="A44" s="34" t="s">
        <v>202</v>
      </c>
      <c r="B44" s="34" t="s">
        <v>203</v>
      </c>
      <c r="C44" s="103">
        <v>52</v>
      </c>
      <c r="D44" s="34"/>
      <c r="E44" s="103" t="s">
        <v>155</v>
      </c>
      <c r="F44" s="111"/>
      <c r="G44" s="111">
        <v>38544</v>
      </c>
      <c r="H44" s="65">
        <v>34425.15</v>
      </c>
      <c r="I44" s="111">
        <f t="shared" ref="I44:I48" si="4">H44/G44*100</f>
        <v>89.31390099626401</v>
      </c>
    </row>
    <row r="45" spans="1:9" x14ac:dyDescent="0.25">
      <c r="A45" s="34"/>
      <c r="B45" s="34"/>
      <c r="C45" s="103">
        <v>52</v>
      </c>
      <c r="D45" s="34"/>
      <c r="E45" s="103" t="s">
        <v>156</v>
      </c>
      <c r="F45" s="111"/>
      <c r="G45" s="111">
        <v>122939</v>
      </c>
      <c r="H45" s="65">
        <v>98719.27</v>
      </c>
      <c r="I45" s="111">
        <f t="shared" si="4"/>
        <v>80.299392381587623</v>
      </c>
    </row>
    <row r="46" spans="1:9" x14ac:dyDescent="0.25">
      <c r="A46" s="34"/>
      <c r="B46" s="34"/>
      <c r="C46" s="103">
        <v>52</v>
      </c>
      <c r="D46" s="34"/>
      <c r="E46" s="103">
        <v>34</v>
      </c>
      <c r="F46" s="111"/>
      <c r="G46" s="111">
        <v>94</v>
      </c>
      <c r="H46" s="65">
        <v>25.8</v>
      </c>
      <c r="I46" s="111">
        <f t="shared" si="4"/>
        <v>27.446808510638299</v>
      </c>
    </row>
    <row r="47" spans="1:9" x14ac:dyDescent="0.25">
      <c r="A47" s="34"/>
      <c r="B47" s="34"/>
      <c r="C47" s="103">
        <v>52</v>
      </c>
      <c r="D47" s="34"/>
      <c r="E47" s="103">
        <v>42</v>
      </c>
      <c r="F47" s="111"/>
      <c r="G47" s="111">
        <v>136365</v>
      </c>
      <c r="H47" s="65">
        <v>154574.59</v>
      </c>
      <c r="I47" s="111">
        <f t="shared" si="4"/>
        <v>113.35356579767534</v>
      </c>
    </row>
    <row r="48" spans="1:9" x14ac:dyDescent="0.25">
      <c r="A48" s="34"/>
      <c r="B48" s="34"/>
      <c r="C48" s="103">
        <v>52</v>
      </c>
      <c r="D48" s="34"/>
      <c r="E48" s="103">
        <v>45</v>
      </c>
      <c r="F48" s="111"/>
      <c r="G48" s="111">
        <v>108833</v>
      </c>
      <c r="H48" s="65"/>
      <c r="I48" s="111">
        <f t="shared" si="4"/>
        <v>0</v>
      </c>
    </row>
    <row r="49" spans="1:9" x14ac:dyDescent="0.25">
      <c r="A49" s="34"/>
      <c r="B49" s="34"/>
      <c r="C49" s="96">
        <v>52</v>
      </c>
      <c r="D49" s="97" t="s">
        <v>167</v>
      </c>
      <c r="E49" s="98"/>
      <c r="F49" s="99">
        <f>SUM(F44:F48)</f>
        <v>0</v>
      </c>
      <c r="G49" s="99">
        <f>SUM(G44:G48)</f>
        <v>406775</v>
      </c>
      <c r="H49" s="100">
        <f>SUM(H44:H48)</f>
        <v>287744.81</v>
      </c>
      <c r="I49" s="99">
        <f>H49/G49*100</f>
        <v>70.738076332124635</v>
      </c>
    </row>
    <row r="50" spans="1:9" x14ac:dyDescent="0.25">
      <c r="A50" s="34" t="s">
        <v>204</v>
      </c>
      <c r="B50" s="34" t="s">
        <v>205</v>
      </c>
      <c r="C50" s="103">
        <v>31</v>
      </c>
      <c r="D50" s="34"/>
      <c r="E50" s="103" t="s">
        <v>155</v>
      </c>
      <c r="F50" s="111"/>
      <c r="G50" s="111">
        <v>922669</v>
      </c>
      <c r="H50" s="65">
        <v>886325.16</v>
      </c>
      <c r="I50" s="111">
        <f t="shared" ref="I50:I56" si="5">H50/G50*100</f>
        <v>96.061009961318746</v>
      </c>
    </row>
    <row r="51" spans="1:9" x14ac:dyDescent="0.25">
      <c r="A51" s="34"/>
      <c r="B51" s="34"/>
      <c r="C51" s="103">
        <v>31</v>
      </c>
      <c r="D51" s="34"/>
      <c r="E51" s="103" t="s">
        <v>156</v>
      </c>
      <c r="F51" s="111"/>
      <c r="G51" s="111">
        <v>1881125</v>
      </c>
      <c r="H51" s="65">
        <v>1874523.33</v>
      </c>
      <c r="I51" s="111">
        <f t="shared" si="5"/>
        <v>99.649057346003062</v>
      </c>
    </row>
    <row r="52" spans="1:9" x14ac:dyDescent="0.25">
      <c r="A52" s="34"/>
      <c r="B52" s="34"/>
      <c r="C52" s="103">
        <v>31</v>
      </c>
      <c r="D52" s="34"/>
      <c r="E52" s="103" t="s">
        <v>160</v>
      </c>
      <c r="F52" s="111"/>
      <c r="G52" s="111">
        <v>53455</v>
      </c>
      <c r="H52" s="65">
        <v>58434.92</v>
      </c>
      <c r="I52" s="111">
        <f t="shared" si="5"/>
        <v>109.31609765223085</v>
      </c>
    </row>
    <row r="53" spans="1:9" x14ac:dyDescent="0.25">
      <c r="A53" s="34"/>
      <c r="B53" s="34"/>
      <c r="C53" s="103">
        <v>31</v>
      </c>
      <c r="D53" s="34"/>
      <c r="E53" s="103">
        <v>41</v>
      </c>
      <c r="F53" s="111"/>
      <c r="G53" s="111">
        <v>1864</v>
      </c>
      <c r="H53" s="65"/>
      <c r="I53" s="111">
        <f t="shared" si="5"/>
        <v>0</v>
      </c>
    </row>
    <row r="54" spans="1:9" x14ac:dyDescent="0.25">
      <c r="A54" s="34"/>
      <c r="B54" s="34"/>
      <c r="C54" s="103">
        <v>31</v>
      </c>
      <c r="D54" s="34"/>
      <c r="E54" s="103">
        <v>42</v>
      </c>
      <c r="F54" s="111"/>
      <c r="G54" s="111">
        <v>284333</v>
      </c>
      <c r="H54" s="65">
        <v>268732</v>
      </c>
      <c r="I54" s="111">
        <f t="shared" si="5"/>
        <v>94.513123696510775</v>
      </c>
    </row>
    <row r="55" spans="1:9" x14ac:dyDescent="0.25">
      <c r="A55" s="34"/>
      <c r="B55" s="34"/>
      <c r="C55" s="103">
        <v>31</v>
      </c>
      <c r="D55" s="34"/>
      <c r="E55" s="103">
        <v>45</v>
      </c>
      <c r="F55" s="111"/>
      <c r="G55" s="111">
        <v>88251</v>
      </c>
      <c r="H55" s="65">
        <v>70113.899999999994</v>
      </c>
      <c r="I55" s="111">
        <f t="shared" si="5"/>
        <v>79.448278206479245</v>
      </c>
    </row>
    <row r="56" spans="1:9" x14ac:dyDescent="0.25">
      <c r="A56" s="34"/>
      <c r="B56" s="34"/>
      <c r="C56" s="103">
        <v>31</v>
      </c>
      <c r="D56" s="34"/>
      <c r="E56" s="103">
        <v>54</v>
      </c>
      <c r="F56" s="111"/>
      <c r="G56" s="111">
        <v>30385</v>
      </c>
      <c r="H56" s="65">
        <v>25439.65</v>
      </c>
      <c r="I56" s="111">
        <f t="shared" si="5"/>
        <v>83.724370577587621</v>
      </c>
    </row>
    <row r="57" spans="1:9" x14ac:dyDescent="0.25">
      <c r="A57" s="34"/>
      <c r="B57" s="34"/>
      <c r="C57" s="96">
        <v>31</v>
      </c>
      <c r="D57" s="97" t="s">
        <v>165</v>
      </c>
      <c r="E57" s="98"/>
      <c r="F57" s="99">
        <f>SUM(F50:F56)</f>
        <v>0</v>
      </c>
      <c r="G57" s="99">
        <f>SUM(G50:G56)</f>
        <v>3262082</v>
      </c>
      <c r="H57" s="100">
        <f>SUM(H50:H56)</f>
        <v>3183568.96</v>
      </c>
      <c r="I57" s="99">
        <f>H57/G57*100</f>
        <v>97.593161667916377</v>
      </c>
    </row>
    <row r="58" spans="1:9" x14ac:dyDescent="0.25">
      <c r="A58" s="34"/>
      <c r="B58" s="34"/>
      <c r="C58" s="103">
        <v>43</v>
      </c>
      <c r="D58" s="34"/>
      <c r="E58" s="103" t="s">
        <v>155</v>
      </c>
      <c r="F58" s="111"/>
      <c r="G58" s="111">
        <v>1163400</v>
      </c>
      <c r="H58" s="65">
        <v>1165807.8799999999</v>
      </c>
      <c r="I58" s="111">
        <f t="shared" ref="I58:I63" si="6">H58/G58*100</f>
        <v>100.20696922812445</v>
      </c>
    </row>
    <row r="59" spans="1:9" x14ac:dyDescent="0.25">
      <c r="A59" s="34"/>
      <c r="B59" s="34"/>
      <c r="C59" s="103">
        <v>43</v>
      </c>
      <c r="D59" s="34"/>
      <c r="E59" s="103" t="s">
        <v>156</v>
      </c>
      <c r="F59" s="111"/>
      <c r="G59" s="111">
        <v>304334</v>
      </c>
      <c r="H59" s="65">
        <v>321306.59000000003</v>
      </c>
      <c r="I59" s="111">
        <f t="shared" si="6"/>
        <v>105.57696149625085</v>
      </c>
    </row>
    <row r="60" spans="1:9" x14ac:dyDescent="0.25">
      <c r="A60" s="34"/>
      <c r="B60" s="34"/>
      <c r="C60" s="103">
        <v>43</v>
      </c>
      <c r="D60" s="34"/>
      <c r="E60" s="103" t="s">
        <v>160</v>
      </c>
      <c r="F60" s="111"/>
      <c r="G60" s="111">
        <v>1062</v>
      </c>
      <c r="H60" s="65">
        <v>5315</v>
      </c>
      <c r="I60" s="111">
        <f t="shared" si="6"/>
        <v>500.47080979284368</v>
      </c>
    </row>
    <row r="61" spans="1:9" x14ac:dyDescent="0.25">
      <c r="A61" s="34"/>
      <c r="B61" s="34"/>
      <c r="C61" s="103">
        <v>43</v>
      </c>
      <c r="D61" s="34"/>
      <c r="E61" s="103" t="s">
        <v>163</v>
      </c>
      <c r="F61" s="111"/>
      <c r="G61" s="111">
        <v>36057</v>
      </c>
      <c r="H61" s="65">
        <v>21266.81</v>
      </c>
      <c r="I61" s="111">
        <f t="shared" si="6"/>
        <v>58.981085503508332</v>
      </c>
    </row>
    <row r="62" spans="1:9" x14ac:dyDescent="0.25">
      <c r="A62" s="34"/>
      <c r="B62" s="34"/>
      <c r="C62" s="103">
        <v>43</v>
      </c>
      <c r="E62" s="103">
        <v>45</v>
      </c>
      <c r="F62" s="111"/>
      <c r="G62" s="111">
        <v>18000</v>
      </c>
      <c r="H62" s="65">
        <v>15641.38</v>
      </c>
      <c r="I62" s="111">
        <f t="shared" si="6"/>
        <v>86.896555555555551</v>
      </c>
    </row>
    <row r="63" spans="1:9" x14ac:dyDescent="0.25">
      <c r="A63" s="34"/>
      <c r="B63" s="34"/>
      <c r="C63" s="103">
        <v>43</v>
      </c>
      <c r="E63" s="103">
        <v>54</v>
      </c>
      <c r="F63" s="111"/>
      <c r="G63" s="111">
        <v>530891</v>
      </c>
      <c r="H63" s="65">
        <v>530891.23</v>
      </c>
      <c r="I63" s="111">
        <f t="shared" si="6"/>
        <v>100.00004332339407</v>
      </c>
    </row>
    <row r="64" spans="1:9" x14ac:dyDescent="0.25">
      <c r="A64" s="34"/>
      <c r="B64" s="34"/>
      <c r="C64" s="96">
        <v>43</v>
      </c>
      <c r="D64" s="97" t="s">
        <v>166</v>
      </c>
      <c r="E64" s="98">
        <v>43</v>
      </c>
      <c r="F64" s="99">
        <f>SUM(F58:F61)</f>
        <v>0</v>
      </c>
      <c r="G64" s="99">
        <f>SUM(G58:G63)</f>
        <v>2053744</v>
      </c>
      <c r="H64" s="100">
        <f>SUM(H58:H63)</f>
        <v>2060228.89</v>
      </c>
      <c r="I64" s="99">
        <f>H64/G64*100</f>
        <v>100.31575941305245</v>
      </c>
    </row>
    <row r="65" spans="1:9" x14ac:dyDescent="0.25">
      <c r="A65" s="34"/>
      <c r="B65" s="34"/>
      <c r="C65" s="103">
        <v>52</v>
      </c>
      <c r="D65" s="34"/>
      <c r="E65" s="103" t="s">
        <v>155</v>
      </c>
      <c r="F65" s="111"/>
      <c r="G65" s="111">
        <v>50107</v>
      </c>
      <c r="H65" s="65">
        <v>45072.61</v>
      </c>
      <c r="I65" s="111">
        <f t="shared" ref="I65:I68" si="7">H65/G65*100</f>
        <v>89.952721176681905</v>
      </c>
    </row>
    <row r="66" spans="1:9" x14ac:dyDescent="0.25">
      <c r="A66" s="34"/>
      <c r="B66" s="34"/>
      <c r="C66" s="103">
        <v>52</v>
      </c>
      <c r="D66" s="34"/>
      <c r="E66" s="103" t="s">
        <v>156</v>
      </c>
      <c r="F66" s="111"/>
      <c r="G66" s="111">
        <v>194766</v>
      </c>
      <c r="H66" s="65">
        <v>209995.36</v>
      </c>
      <c r="I66" s="111">
        <f t="shared" si="7"/>
        <v>107.81931137878273</v>
      </c>
    </row>
    <row r="67" spans="1:9" x14ac:dyDescent="0.25">
      <c r="A67" s="34"/>
      <c r="B67" s="34"/>
      <c r="C67" s="103">
        <v>52</v>
      </c>
      <c r="D67" s="34"/>
      <c r="E67" s="103">
        <v>34</v>
      </c>
      <c r="F67" s="111"/>
      <c r="G67" s="111"/>
      <c r="H67" s="65">
        <v>33.22</v>
      </c>
      <c r="I67" s="111"/>
    </row>
    <row r="68" spans="1:9" x14ac:dyDescent="0.25">
      <c r="A68" s="34"/>
      <c r="B68" s="34"/>
      <c r="C68" s="103">
        <v>52</v>
      </c>
      <c r="D68" s="34"/>
      <c r="E68" s="103" t="s">
        <v>163</v>
      </c>
      <c r="F68" s="111"/>
      <c r="G68" s="111">
        <v>62914</v>
      </c>
      <c r="H68" s="65">
        <v>25174.51</v>
      </c>
      <c r="I68" s="111">
        <f t="shared" si="7"/>
        <v>40.014162189655714</v>
      </c>
    </row>
    <row r="69" spans="1:9" x14ac:dyDescent="0.25">
      <c r="A69" s="34"/>
      <c r="B69" s="34"/>
      <c r="C69" s="96">
        <v>52</v>
      </c>
      <c r="D69" s="97" t="s">
        <v>167</v>
      </c>
      <c r="E69" s="98"/>
      <c r="F69" s="99">
        <f>SUM(F65:F68)</f>
        <v>0</v>
      </c>
      <c r="G69" s="99">
        <f>SUM(G65:G68)</f>
        <v>307787</v>
      </c>
      <c r="H69" s="100">
        <f>SUM(H65:H68)</f>
        <v>280275.69999999995</v>
      </c>
      <c r="I69" s="99">
        <f>H69/G69*100</f>
        <v>91.061578299278381</v>
      </c>
    </row>
    <row r="70" spans="1:9" x14ac:dyDescent="0.25">
      <c r="A70" s="34"/>
      <c r="B70" s="34"/>
      <c r="C70" s="103">
        <v>61</v>
      </c>
      <c r="D70" s="102"/>
      <c r="E70" s="103">
        <v>32</v>
      </c>
      <c r="F70" s="111"/>
      <c r="G70" s="111">
        <v>104693</v>
      </c>
      <c r="H70" s="65">
        <v>86379.51</v>
      </c>
      <c r="I70" s="111"/>
    </row>
    <row r="71" spans="1:9" x14ac:dyDescent="0.25">
      <c r="A71" s="34"/>
      <c r="B71" s="34"/>
      <c r="C71" s="103">
        <v>61</v>
      </c>
      <c r="D71" s="102"/>
      <c r="E71" s="103">
        <v>42</v>
      </c>
      <c r="F71" s="111"/>
      <c r="G71" s="111">
        <v>74790</v>
      </c>
      <c r="H71" s="65">
        <v>8664</v>
      </c>
      <c r="I71" s="111">
        <f t="shared" ref="I71" si="8">H71/G71*100</f>
        <v>11.584436421981547</v>
      </c>
    </row>
    <row r="72" spans="1:9" x14ac:dyDescent="0.25">
      <c r="A72" s="34"/>
      <c r="B72" s="34"/>
      <c r="C72" s="96">
        <v>61</v>
      </c>
      <c r="D72" s="97" t="s">
        <v>168</v>
      </c>
      <c r="E72" s="98" t="s">
        <v>163</v>
      </c>
      <c r="F72" s="99">
        <f>SUM(F70:F71)</f>
        <v>0</v>
      </c>
      <c r="G72" s="99">
        <f>SUM(G70:G71)</f>
        <v>179483</v>
      </c>
      <c r="H72" s="100">
        <f>SUM(H70:H71)</f>
        <v>95043.51</v>
      </c>
      <c r="I72" s="99">
        <f>H72/G72*100</f>
        <v>52.954045787066185</v>
      </c>
    </row>
    <row r="73" spans="1:9" x14ac:dyDescent="0.25">
      <c r="A73" s="34"/>
      <c r="B73" s="34"/>
      <c r="C73" s="101"/>
      <c r="D73" s="102"/>
      <c r="E73" s="103"/>
      <c r="F73" s="104"/>
      <c r="G73" s="104"/>
      <c r="H73" s="105"/>
      <c r="I73" s="104"/>
    </row>
    <row r="74" spans="1:9" x14ac:dyDescent="0.25">
      <c r="A74" s="34"/>
      <c r="B74" s="34"/>
      <c r="C74" s="157">
        <v>71</v>
      </c>
      <c r="D74" s="97" t="s">
        <v>169</v>
      </c>
      <c r="E74" s="98">
        <v>32</v>
      </c>
      <c r="F74" s="99"/>
      <c r="G74" s="99">
        <v>753</v>
      </c>
      <c r="H74" s="100">
        <v>471.85</v>
      </c>
      <c r="I74" s="99">
        <f>H74/G74*100</f>
        <v>62.662682602921649</v>
      </c>
    </row>
    <row r="75" spans="1:9" x14ac:dyDescent="0.25">
      <c r="A75" s="34"/>
      <c r="B75" s="34"/>
      <c r="C75" s="157">
        <v>81</v>
      </c>
      <c r="D75" s="158" t="s">
        <v>184</v>
      </c>
      <c r="E75" s="162">
        <v>42</v>
      </c>
      <c r="F75" s="159"/>
      <c r="G75" s="161"/>
      <c r="H75" s="160"/>
      <c r="I75" s="159"/>
    </row>
    <row r="76" spans="1:9" ht="15.75" thickBot="1" x14ac:dyDescent="0.3">
      <c r="D76" s="153" t="s">
        <v>170</v>
      </c>
      <c r="E76" s="153"/>
      <c r="F76" s="154">
        <f>SUM(F10+F14+F19+F22+F26+F43+F57+F64+F69+F72+F74)</f>
        <v>0</v>
      </c>
      <c r="G76" s="154">
        <f>SUM(G10+G14+G19+G22+G26+G43+G57+G64+G69+G72+G74+G75+G49+G37+G32)</f>
        <v>17762536</v>
      </c>
      <c r="H76" s="155">
        <f>SUM(H10+H14+H19+H22+H26+H43+H57+H64+H69+H72+H74+H37+H32+H49)</f>
        <v>17308084.829999998</v>
      </c>
      <c r="I76" s="156">
        <f>H76/G76*100</f>
        <v>97.441518654768657</v>
      </c>
    </row>
    <row r="82" spans="7:9" x14ac:dyDescent="0.25">
      <c r="G82" s="210"/>
      <c r="H82" s="210"/>
    </row>
    <row r="84" spans="7:9" x14ac:dyDescent="0.25">
      <c r="G84" s="210"/>
      <c r="H84" s="210"/>
    </row>
    <row r="85" spans="7:9" x14ac:dyDescent="0.25">
      <c r="G85" s="210"/>
      <c r="H85" s="210"/>
      <c r="I85" s="210"/>
    </row>
  </sheetData>
  <mergeCells count="6">
    <mergeCell ref="G85:I85"/>
    <mergeCell ref="A1:B2"/>
    <mergeCell ref="A5:H5"/>
    <mergeCell ref="A4:I4"/>
    <mergeCell ref="G82:H82"/>
    <mergeCell ref="G84:H8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II. POSEBNI DIO</vt:lpstr>
      <vt:lpstr>List1</vt:lpstr>
      <vt:lpstr>' Račun prihoda i rashoda'!Print_Area</vt:lpstr>
      <vt:lpstr>SAŽETAK!Print_Area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Marko Poletto</cp:lastModifiedBy>
  <cp:lastPrinted>2024-02-16T13:01:35Z</cp:lastPrinted>
  <dcterms:created xsi:type="dcterms:W3CDTF">2022-08-12T12:51:27Z</dcterms:created>
  <dcterms:modified xsi:type="dcterms:W3CDTF">2024-04-15T11:51:02Z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